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https://h2overviewers.sharepoint.com/Shared Documents/H2Overviewers Master/Company Share/Rice County/Group 1/CD 02/"/>
    </mc:Choice>
  </mc:AlternateContent>
  <xr:revisionPtr revIDLastSave="0" documentId="11_2830E2F54E4CBACE000EFB8C4882AB6E410A3E03" xr6:coauthVersionLast="47" xr6:coauthVersionMax="47" xr10:uidLastSave="{00000000-0000-0000-0000-000000000000}"/>
  <bookViews>
    <workbookView xWindow="57495" yWindow="0" windowWidth="29010" windowHeight="15585" xr2:uid="{00000000-000D-0000-FFFF-FFFF00000000}"/>
  </bookViews>
  <sheets>
    <sheet name="ExhibitA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I38" i="1" l="1"/>
  <c r="AI43" i="1"/>
  <c r="AJ39" i="1" s="1"/>
  <c r="AK39" i="1" s="1"/>
  <c r="AH43" i="1"/>
  <c r="AG43" i="1"/>
  <c r="AF43" i="1"/>
  <c r="AE43" i="1"/>
  <c r="AD43" i="1"/>
  <c r="AC43" i="1"/>
  <c r="Z43" i="1"/>
  <c r="Y43" i="1"/>
  <c r="X43" i="1"/>
  <c r="W43" i="1"/>
  <c r="T43" i="1"/>
  <c r="S43" i="1"/>
  <c r="R43" i="1"/>
  <c r="Q43" i="1"/>
  <c r="P43" i="1"/>
  <c r="O43" i="1"/>
  <c r="N43" i="1"/>
  <c r="M43" i="1"/>
  <c r="AI42" i="1"/>
  <c r="L42" i="1"/>
  <c r="K42" i="1"/>
  <c r="J42" i="1"/>
  <c r="AI41" i="1"/>
  <c r="L41" i="1"/>
  <c r="K41" i="1"/>
  <c r="J41" i="1"/>
  <c r="AI39" i="1"/>
  <c r="L39" i="1"/>
  <c r="K39" i="1"/>
  <c r="J39" i="1"/>
  <c r="L38" i="1"/>
  <c r="K38" i="1"/>
  <c r="J38" i="1"/>
  <c r="AI36" i="1"/>
  <c r="L36" i="1"/>
  <c r="K36" i="1"/>
  <c r="J36" i="1"/>
  <c r="AI34" i="1"/>
  <c r="L34" i="1"/>
  <c r="K34" i="1"/>
  <c r="AI33" i="1"/>
  <c r="L33" i="1"/>
  <c r="K33" i="1"/>
  <c r="AI32" i="1"/>
  <c r="L32" i="1"/>
  <c r="K32" i="1"/>
  <c r="AI31" i="1"/>
  <c r="L31" i="1"/>
  <c r="K31" i="1"/>
  <c r="AI30" i="1"/>
  <c r="L30" i="1"/>
  <c r="K30" i="1"/>
  <c r="AI29" i="1"/>
  <c r="L29" i="1"/>
  <c r="K29" i="1"/>
  <c r="AI28" i="1"/>
  <c r="L28" i="1"/>
  <c r="K28" i="1"/>
  <c r="AI27" i="1"/>
  <c r="L27" i="1"/>
  <c r="K27" i="1"/>
  <c r="AI26" i="1"/>
  <c r="L26" i="1"/>
  <c r="K26" i="1"/>
  <c r="AI25" i="1"/>
  <c r="L25" i="1"/>
  <c r="K25" i="1"/>
  <c r="AI24" i="1"/>
  <c r="L24" i="1"/>
  <c r="K24" i="1"/>
  <c r="AI23" i="1"/>
  <c r="AF23" i="1"/>
  <c r="L23" i="1"/>
  <c r="K23" i="1"/>
  <c r="AI22" i="1"/>
  <c r="L22" i="1"/>
  <c r="K22" i="1"/>
  <c r="AI21" i="1"/>
  <c r="AD21" i="1"/>
  <c r="L21" i="1"/>
  <c r="K21" i="1"/>
  <c r="AI20" i="1"/>
  <c r="L20" i="1"/>
  <c r="K20" i="1"/>
  <c r="AI19" i="1"/>
  <c r="L19" i="1"/>
  <c r="K19" i="1"/>
  <c r="AI18" i="1"/>
  <c r="AF18" i="1"/>
  <c r="L18" i="1"/>
  <c r="K18" i="1"/>
  <c r="AI17" i="1"/>
  <c r="L17" i="1"/>
  <c r="K17" i="1"/>
  <c r="AI16" i="1"/>
  <c r="AD16" i="1"/>
  <c r="L16" i="1"/>
  <c r="K16" i="1"/>
  <c r="AI15" i="1"/>
  <c r="L15" i="1"/>
  <c r="K15" i="1"/>
  <c r="AI14" i="1"/>
  <c r="AD14" i="1"/>
  <c r="L14" i="1"/>
  <c r="K14" i="1"/>
  <c r="AI13" i="1"/>
  <c r="AD13" i="1"/>
  <c r="L13" i="1"/>
  <c r="K13" i="1"/>
  <c r="AI12" i="1"/>
  <c r="AD12" i="1"/>
  <c r="L12" i="1"/>
  <c r="K12" i="1"/>
  <c r="AI11" i="1"/>
  <c r="AF11" i="1"/>
  <c r="AD11" i="1"/>
  <c r="L11" i="1"/>
  <c r="K11" i="1"/>
  <c r="AI10" i="1"/>
  <c r="L10" i="1"/>
  <c r="K10" i="1"/>
  <c r="AI9" i="1"/>
  <c r="AF9" i="1"/>
  <c r="L9" i="1"/>
  <c r="K9" i="1"/>
  <c r="AI8" i="1"/>
  <c r="L8" i="1"/>
  <c r="K8" i="1"/>
  <c r="AI7" i="1"/>
  <c r="L7" i="1"/>
  <c r="K7" i="1"/>
  <c r="AI6" i="1"/>
  <c r="L6" i="1"/>
  <c r="K6" i="1"/>
  <c r="AI5" i="1"/>
  <c r="L5" i="1"/>
  <c r="K5" i="1"/>
  <c r="AI4" i="1"/>
  <c r="L4" i="1"/>
  <c r="K4" i="1"/>
  <c r="AI3" i="1"/>
  <c r="L3" i="1"/>
  <c r="L43" i="1" s="1"/>
  <c r="K3" i="1"/>
  <c r="K43" i="1" s="1"/>
  <c r="C43" i="1" s="1"/>
  <c r="AK2" i="1"/>
  <c r="AJ3" i="1" l="1"/>
  <c r="AJ19" i="1"/>
  <c r="AK19" i="1" s="1"/>
  <c r="AJ28" i="1"/>
  <c r="AK28" i="1" s="1"/>
  <c r="AJ31" i="1"/>
  <c r="AK31" i="1" s="1"/>
  <c r="AJ4" i="1"/>
  <c r="AK4" i="1" s="1"/>
  <c r="AJ12" i="1"/>
  <c r="AK12" i="1" s="1"/>
  <c r="AJ29" i="1"/>
  <c r="AK29" i="1" s="1"/>
  <c r="AJ5" i="1"/>
  <c r="AK5" i="1" s="1"/>
  <c r="AJ41" i="1"/>
  <c r="AK41" i="1" s="1"/>
  <c r="AJ13" i="1"/>
  <c r="AK13" i="1" s="1"/>
  <c r="AJ30" i="1"/>
  <c r="AK30" i="1" s="1"/>
  <c r="AJ22" i="1"/>
  <c r="AK22" i="1" s="1"/>
  <c r="AJ42" i="1"/>
  <c r="AK42" i="1" s="1"/>
  <c r="AJ23" i="1"/>
  <c r="AK23" i="1" s="1"/>
  <c r="AJ33" i="1"/>
  <c r="AK33" i="1" s="1"/>
  <c r="AJ24" i="1"/>
  <c r="AK24" i="1" s="1"/>
  <c r="AJ16" i="1"/>
  <c r="AK16" i="1" s="1"/>
  <c r="AJ9" i="1"/>
  <c r="AK9" i="1" s="1"/>
  <c r="AJ34" i="1"/>
  <c r="AK34" i="1" s="1"/>
  <c r="AJ25" i="1"/>
  <c r="AK25" i="1" s="1"/>
  <c r="AJ17" i="1"/>
  <c r="AK17" i="1" s="1"/>
  <c r="AJ36" i="1"/>
  <c r="AK36" i="1" s="1"/>
  <c r="AJ14" i="1"/>
  <c r="AK14" i="1" s="1"/>
  <c r="AJ7" i="1"/>
  <c r="AK7" i="1" s="1"/>
  <c r="AJ15" i="1"/>
  <c r="AK15" i="1" s="1"/>
  <c r="AJ8" i="1"/>
  <c r="AK8" i="1" s="1"/>
  <c r="AJ18" i="1"/>
  <c r="AK18" i="1" s="1"/>
  <c r="AJ27" i="1"/>
  <c r="AK27" i="1" s="1"/>
  <c r="AK3" i="1"/>
  <c r="AJ10" i="1"/>
  <c r="AK10" i="1" s="1"/>
  <c r="AJ20" i="1"/>
  <c r="AK20" i="1" s="1"/>
  <c r="AJ38" i="1"/>
  <c r="AK38" i="1" s="1"/>
  <c r="AJ26" i="1"/>
  <c r="AK26" i="1" s="1"/>
  <c r="AJ6" i="1"/>
  <c r="AK6" i="1" s="1"/>
  <c r="AJ11" i="1"/>
  <c r="AK11" i="1" s="1"/>
  <c r="AJ21" i="1"/>
  <c r="AK21" i="1" s="1"/>
  <c r="AJ32" i="1"/>
  <c r="AK32" i="1" s="1"/>
  <c r="AK43" i="1" l="1"/>
  <c r="AJ43" i="1"/>
</calcChain>
</file>

<file path=xl/sharedStrings.xml><?xml version="1.0" encoding="utf-8"?>
<sst xmlns="http://schemas.openxmlformats.org/spreadsheetml/2006/main" count="215" uniqueCount="115">
  <si>
    <t>PIN</t>
  </si>
  <si>
    <t>NAME</t>
  </si>
  <si>
    <t>OWNER ADDRESS</t>
  </si>
  <si>
    <t>CITY STATE ZIP</t>
  </si>
  <si>
    <t>DESCRIPTION</t>
  </si>
  <si>
    <t>SEC</t>
  </si>
  <si>
    <t>TWP</t>
  </si>
  <si>
    <t>RANGE</t>
  </si>
  <si>
    <t>PARCEL ACRES</t>
  </si>
  <si>
    <t>ACRES IN TRACT</t>
  </si>
  <si>
    <t>TOTAL BENEFITED ACRES</t>
  </si>
  <si>
    <t>ACRES IN WATERSHED NOT BENEFITED</t>
  </si>
  <si>
    <t>CLASS 1 ACRES</t>
  </si>
  <si>
    <t>CLASS 1 BENEFIT</t>
  </si>
  <si>
    <t>CLASS 2 ACRES</t>
  </si>
  <si>
    <t>CLASS 2 BENEFIT</t>
  </si>
  <si>
    <t>CLASS 3 ACRES</t>
  </si>
  <si>
    <t>CLASS 3 BENEFIT</t>
  </si>
  <si>
    <t>CLASS 4 ACRES</t>
  </si>
  <si>
    <t>CLASS 4 BENEFIT</t>
  </si>
  <si>
    <t>INDUSTRIAL ACRES</t>
  </si>
  <si>
    <t>INDUSTRIAL BENEFIT</t>
  </si>
  <si>
    <t>RESIDENTIAL ACRES</t>
  </si>
  <si>
    <t>RESIDENTIAL BENEFIT</t>
  </si>
  <si>
    <t>ROAD ACRES</t>
  </si>
  <si>
    <t>ROAD BENEFIT</t>
  </si>
  <si>
    <t>SUBPRIME GRASS STRIP ACRES</t>
  </si>
  <si>
    <t>SUBPRIME GRASS STRIP DAMAGES</t>
  </si>
  <si>
    <t>PRIME GRASS STRIP ACRES</t>
  </si>
  <si>
    <t>PRIME GRASS STRIP DAMAGES</t>
  </si>
  <si>
    <t>WETLAND BUFFER STRIP ACRES</t>
  </si>
  <si>
    <t>WETLAND BUFFER STRIP DAMAGES</t>
  </si>
  <si>
    <t>DITCH ACRES</t>
  </si>
  <si>
    <t>NON BENEFITED ACRES</t>
  </si>
  <si>
    <t>TOTAL PARCEL BENEFITS</t>
  </si>
  <si>
    <t>PERCENT TOTAL BENEFITS</t>
  </si>
  <si>
    <t>09.33.4.00.001</t>
  </si>
  <si>
    <t>KARL D BOHN TRUST</t>
  </si>
  <si>
    <t>PO BOX 380</t>
  </si>
  <si>
    <t>SAVAGE MN 55378</t>
  </si>
  <si>
    <t>SE SE</t>
  </si>
  <si>
    <t>09.33.4.75.001</t>
  </si>
  <si>
    <t>PATRICK &amp; SHARANNE GRUBER</t>
  </si>
  <si>
    <t>10145 210TH ST W</t>
  </si>
  <si>
    <t>MORRISTOWN MN 55052</t>
  </si>
  <si>
    <t>09.34.3.00.001</t>
  </si>
  <si>
    <t>ROBERT &amp; TAMARA SCHWICHTENBERG</t>
  </si>
  <si>
    <t>9865 210TH ST W</t>
  </si>
  <si>
    <t>MORRISTOWN MN  55052</t>
  </si>
  <si>
    <t>SW SW</t>
  </si>
  <si>
    <t>13.03.1.25.001</t>
  </si>
  <si>
    <t>MICHAEL J &amp; SHAWN J MELCHERT TRUST</t>
  </si>
  <si>
    <t>9356 210TH ST W</t>
  </si>
  <si>
    <t>NW NE</t>
  </si>
  <si>
    <t>SW NE</t>
  </si>
  <si>
    <t>13.03.2.00.001</t>
  </si>
  <si>
    <t>RICHARD R &amp; LAVERNE M TUPA TRUST</t>
  </si>
  <si>
    <t>9688 210TH ST W</t>
  </si>
  <si>
    <t>NE NW</t>
  </si>
  <si>
    <t>SE NW</t>
  </si>
  <si>
    <t>13.03.2.25.001</t>
  </si>
  <si>
    <t>ROBERT L &amp; JESSICA SCHWICHTENBERG</t>
  </si>
  <si>
    <t>9794 210TH ST W</t>
  </si>
  <si>
    <t>NW NW</t>
  </si>
  <si>
    <t>13.03.2.25.002</t>
  </si>
  <si>
    <t>13.03.3.25.001</t>
  </si>
  <si>
    <t>KENARD &amp; JEAN SCHMIDTKE TRUST</t>
  </si>
  <si>
    <t>9548 220TH ST W</t>
  </si>
  <si>
    <t>NE SW</t>
  </si>
  <si>
    <t>NW SW</t>
  </si>
  <si>
    <t>SE SW</t>
  </si>
  <si>
    <t>13.03.4.25.002</t>
  </si>
  <si>
    <t>JONATHON D MELCHERT &amp; DANIEL J MELCHERT</t>
  </si>
  <si>
    <t>9405 210TH ST W</t>
  </si>
  <si>
    <t>NW SE</t>
  </si>
  <si>
    <t>SW NW</t>
  </si>
  <si>
    <t>SW SE</t>
  </si>
  <si>
    <t>13.03.4.50.001</t>
  </si>
  <si>
    <t>MARTIN JOHN KILLEN</t>
  </si>
  <si>
    <t>9355 220TH ST W</t>
  </si>
  <si>
    <t>13.04.1.00.001</t>
  </si>
  <si>
    <t>TERRY WAGNER</t>
  </si>
  <si>
    <t>10188 JACOBSON PATH</t>
  </si>
  <si>
    <t>NE NE</t>
  </si>
  <si>
    <t>13.04.1.00.002</t>
  </si>
  <si>
    <t>GERALD A &amp; MYRNA K BAUER TRUSTS</t>
  </si>
  <si>
    <t>21321 JENNINGS AVE</t>
  </si>
  <si>
    <t>SE NE</t>
  </si>
  <si>
    <t>13.04.1.50.001</t>
  </si>
  <si>
    <t>NORTH MORRISTOWN CLUB INC</t>
  </si>
  <si>
    <t>10471 JACOBSEN PATH</t>
  </si>
  <si>
    <t>13.04.1.75.001</t>
  </si>
  <si>
    <t>CHARLES M &amp; PAMELA R WAGNER TRUST</t>
  </si>
  <si>
    <t>10461 JACOBSON PATH</t>
  </si>
  <si>
    <t>13.04.4.00.001</t>
  </si>
  <si>
    <t>TERRY &amp; SUSAN WAGNER</t>
  </si>
  <si>
    <t>NE SE</t>
  </si>
  <si>
    <t>13.04.4.50.001</t>
  </si>
  <si>
    <t>JUANITA L KRUEGER</t>
  </si>
  <si>
    <t>10620 215TH ST W</t>
  </si>
  <si>
    <t>13.10.1.25.001</t>
  </si>
  <si>
    <t>13.10.2.75.001</t>
  </si>
  <si>
    <t>RICE COUNTY</t>
  </si>
  <si>
    <t>COUNTY STATE AID HIGHWAY 12</t>
  </si>
  <si>
    <t>RICE COUNTY HIGHWAY DEPARTMENT 610 20TH ST. NW</t>
  </si>
  <si>
    <t>FARIBAULT, MN 55021</t>
  </si>
  <si>
    <t>MORRISTOWN TOWNSHIP</t>
  </si>
  <si>
    <t>220TH STREET WEST</t>
  </si>
  <si>
    <t>PO BOX 491</t>
  </si>
  <si>
    <t>JACOBSON PATH</t>
  </si>
  <si>
    <t>SHIELDSVILLE TOWNSHIP</t>
  </si>
  <si>
    <t>IVANHOE TRAIL</t>
  </si>
  <si>
    <t>SUE CEPLECHA-NOVAK 15376 GARFIELD AVE</t>
  </si>
  <si>
    <t>JACKSON AVENUE</t>
  </si>
  <si>
    <t>TOTAL WATERSHED ACRES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</si>
</sst>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\$#,##0.00"/>
    <numFmt numFmtId="165" formatCode="0.0000"/>
    <numFmt numFmtId="166" formatCode="\$#,##0"/>
  </numFmts>
  <fonts count="2" x14ac:knownFonts="1">
    <font>
      <sz val="11"/>
      <color theme="1"/>
      <name val="Calibri"/>
      <family val="2"/>
      <scheme val="minor"/>
    </font>
    <font>
      <b/>
      <sz val="11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9892"/>
        <bgColor rgb="FFEA9892"/>
      </patternFill>
    </fill>
    <fill>
      <patternFill patternType="solid">
        <fgColor rgb="FFFFFF00"/>
        <bgColor rgb="FFFFFF00"/>
      </patternFill>
    </fill>
    <fill>
      <patternFill patternType="solid">
        <fgColor rgb="FFE2EFDA"/>
        <bgColor rgb="FFE2EFDA"/>
      </patternFill>
    </fill>
    <fill>
      <patternFill patternType="solid">
        <fgColor rgb="FFBDD7EE"/>
        <bgColor rgb="FFBDD7EE"/>
      </patternFill>
    </fill>
    <fill>
      <patternFill patternType="solid">
        <fgColor rgb="FFEDEDED"/>
        <bgColor rgb="FFEDEDED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double">
        <color auto="1"/>
      </top>
      <bottom/>
      <diagonal/>
    </border>
  </borders>
  <cellStyleXfs count="1">
    <xf numFmtId="0" fontId="0" fillId="0" borderId="0"/>
  </cellStyleXfs>
  <cellXfs count="35">
    <xf numFmtId="0" fontId="0" fillId="0" borderId="0" xfId="0"/>
    <xf numFmtId="164" fontId="0" fillId="0" borderId="0" xfId="0" applyNumberFormat="1" applyAlignment="1">
      <alignment horizontal="center" vertical="center"/>
    </xf>
    <xf numFmtId="166" fontId="0" fillId="0" borderId="0" xfId="0" applyNumberFormat="1" applyAlignment="1">
      <alignment horizontal="center" vertical="center"/>
    </xf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 wrapText="1"/>
    </xf>
    <xf numFmtId="0" fontId="1" fillId="2" borderId="1" xfId="0" applyFont="1" applyFill="1" applyBorder="1" applyAlignment="1">
      <alignment horizontal="center" wrapText="1"/>
    </xf>
    <xf numFmtId="0" fontId="1" fillId="3" borderId="1" xfId="0" applyFont="1" applyFill="1" applyBorder="1" applyAlignment="1">
      <alignment horizontal="center" wrapText="1"/>
    </xf>
    <xf numFmtId="0" fontId="1" fillId="4" borderId="1" xfId="0" applyFont="1" applyFill="1" applyBorder="1" applyAlignment="1">
      <alignment horizontal="center" wrapText="1"/>
    </xf>
    <xf numFmtId="0" fontId="1" fillId="5" borderId="1" xfId="0" applyFont="1" applyFill="1" applyBorder="1" applyAlignment="1">
      <alignment horizontal="center" wrapText="1"/>
    </xf>
    <xf numFmtId="0" fontId="1" fillId="6" borderId="1" xfId="0" applyFont="1" applyFill="1" applyBorder="1" applyAlignment="1">
      <alignment horizontal="center" wrapText="1"/>
    </xf>
    <xf numFmtId="4" fontId="0" fillId="0" borderId="0" xfId="0" applyNumberFormat="1" applyAlignment="1">
      <alignment horizontal="center" vertical="center"/>
    </xf>
    <xf numFmtId="1" fontId="0" fillId="0" borderId="0" xfId="0" applyNumberFormat="1" applyAlignment="1">
      <alignment horizontal="center" vertical="center"/>
    </xf>
    <xf numFmtId="0" fontId="0" fillId="2" borderId="0" xfId="0" applyFill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3" borderId="0" xfId="0" applyFill="1" applyAlignment="1">
      <alignment horizontal="center" vertical="center"/>
    </xf>
    <xf numFmtId="4" fontId="0" fillId="4" borderId="0" xfId="0" applyNumberFormat="1" applyFill="1" applyAlignment="1">
      <alignment horizontal="center" vertical="center"/>
    </xf>
    <xf numFmtId="4" fontId="0" fillId="5" borderId="0" xfId="0" applyNumberFormat="1" applyFill="1" applyAlignment="1">
      <alignment horizontal="center" vertical="center"/>
    </xf>
    <xf numFmtId="0" fontId="0" fillId="6" borderId="0" xfId="0" applyFill="1" applyAlignment="1">
      <alignment horizontal="center" vertical="center"/>
    </xf>
    <xf numFmtId="165" fontId="0" fillId="0" borderId="0" xfId="0" applyNumberFormat="1" applyAlignment="1">
      <alignment horizontal="center" vertical="center"/>
    </xf>
    <xf numFmtId="0" fontId="0" fillId="5" borderId="0" xfId="0" applyFill="1" applyAlignment="1">
      <alignment horizontal="center" vertical="center"/>
    </xf>
    <xf numFmtId="4" fontId="0" fillId="6" borderId="0" xfId="0" applyNumberFormat="1" applyFill="1" applyAlignment="1">
      <alignment horizontal="center" vertical="center"/>
    </xf>
    <xf numFmtId="4" fontId="0" fillId="3" borderId="0" xfId="0" applyNumberFormat="1" applyFill="1" applyAlignment="1">
      <alignment horizontal="center" vertical="center"/>
    </xf>
    <xf numFmtId="0" fontId="0" fillId="4" borderId="0" xfId="0" applyFill="1" applyAlignment="1">
      <alignment horizontal="center" vertical="center"/>
    </xf>
    <xf numFmtId="4" fontId="0" fillId="2" borderId="0" xfId="0" applyNumberFormat="1" applyFill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2" borderId="0" xfId="0" applyFill="1"/>
    <xf numFmtId="0" fontId="0" fillId="3" borderId="0" xfId="0" applyFill="1"/>
    <xf numFmtId="0" fontId="0" fillId="4" borderId="0" xfId="0" applyFill="1"/>
    <xf numFmtId="0" fontId="0" fillId="5" borderId="0" xfId="0" applyFill="1"/>
    <xf numFmtId="0" fontId="0" fillId="6" borderId="0" xfId="0" applyFill="1"/>
    <xf numFmtId="0" fontId="0" fillId="0" borderId="2" xfId="0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4" fontId="1" fillId="0" borderId="2" xfId="0" applyNumberFormat="1" applyFont="1" applyBorder="1" applyAlignment="1">
      <alignment horizontal="center" vertical="center"/>
    </xf>
    <xf numFmtId="164" fontId="1" fillId="0" borderId="2" xfId="0" applyNumberFormat="1" applyFont="1" applyBorder="1" applyAlignment="1">
      <alignment horizontal="center" vertical="center"/>
    </xf>
    <xf numFmtId="165" fontId="1" fillId="0" borderId="2" xfId="0" applyNumberFormat="1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K46"/>
  <sheetViews>
    <sheetView tabSelected="1" workbookViewId="0">
      <pane xSplit="1" ySplit="2" topLeftCell="T12" activePane="bottomRight" state="frozen"/>
      <selection pane="topRight"/>
      <selection pane="bottomLeft"/>
      <selection pane="bottomRight" activeCell="AK38" sqref="AK38:AK39"/>
    </sheetView>
  </sheetViews>
  <sheetFormatPr defaultRowHeight="14.4" x14ac:dyDescent="0.3"/>
  <cols>
    <col min="1" max="1" width="16" customWidth="1"/>
    <col min="2" max="2" width="35" customWidth="1"/>
    <col min="3" max="3" width="30" customWidth="1"/>
    <col min="4" max="4" width="25" customWidth="1"/>
    <col min="5" max="5" width="12" customWidth="1"/>
    <col min="6" max="8" width="8" customWidth="1"/>
    <col min="9" max="9" width="13" customWidth="1"/>
    <col min="10" max="10" width="13" hidden="1" customWidth="1"/>
    <col min="11" max="12" width="15" customWidth="1"/>
    <col min="13" max="22" width="13" customWidth="1"/>
    <col min="23" max="24" width="14.109375" customWidth="1"/>
    <col min="25" max="25" width="13" customWidth="1"/>
    <col min="26" max="26" width="15" customWidth="1"/>
    <col min="27" max="34" width="13" customWidth="1"/>
    <col min="35" max="35" width="15" customWidth="1"/>
    <col min="36" max="36" width="13" customWidth="1"/>
    <col min="37" max="37" width="15" customWidth="1"/>
  </cols>
  <sheetData>
    <row r="1" spans="1:37" ht="15" customHeight="1" x14ac:dyDescent="0.3">
      <c r="N1" s="1">
        <v>5181</v>
      </c>
      <c r="P1" s="1">
        <v>4175</v>
      </c>
      <c r="R1" s="1">
        <v>2642</v>
      </c>
      <c r="T1" s="1">
        <v>792.6</v>
      </c>
      <c r="V1" s="1">
        <v>792.6</v>
      </c>
      <c r="X1" s="1">
        <v>317.04000000000002</v>
      </c>
      <c r="Z1" s="1">
        <v>3340</v>
      </c>
      <c r="AB1" s="1">
        <v>5588.4</v>
      </c>
      <c r="AD1" s="1">
        <v>9314</v>
      </c>
      <c r="AF1" s="1">
        <v>1</v>
      </c>
      <c r="AK1" s="2">
        <v>100000</v>
      </c>
    </row>
    <row r="2" spans="1:37" ht="67.95" customHeight="1" x14ac:dyDescent="0.3">
      <c r="A2" s="3" t="s">
        <v>0</v>
      </c>
      <c r="B2" s="3" t="s">
        <v>1</v>
      </c>
      <c r="C2" s="4" t="s">
        <v>2</v>
      </c>
      <c r="D2" s="4" t="s">
        <v>3</v>
      </c>
      <c r="E2" s="3" t="s">
        <v>4</v>
      </c>
      <c r="F2" s="3" t="s">
        <v>5</v>
      </c>
      <c r="G2" s="3" t="s">
        <v>6</v>
      </c>
      <c r="H2" s="3" t="s">
        <v>7</v>
      </c>
      <c r="I2" s="4" t="s">
        <v>8</v>
      </c>
      <c r="J2" s="4" t="s">
        <v>9</v>
      </c>
      <c r="K2" s="4" t="s">
        <v>10</v>
      </c>
      <c r="L2" s="4" t="s">
        <v>11</v>
      </c>
      <c r="M2" s="5" t="s">
        <v>12</v>
      </c>
      <c r="N2" s="4" t="s">
        <v>13</v>
      </c>
      <c r="O2" s="6" t="s">
        <v>14</v>
      </c>
      <c r="P2" s="4" t="s">
        <v>15</v>
      </c>
      <c r="Q2" s="7" t="s">
        <v>16</v>
      </c>
      <c r="R2" s="4" t="s">
        <v>17</v>
      </c>
      <c r="S2" s="8" t="s">
        <v>18</v>
      </c>
      <c r="T2" s="4" t="s">
        <v>19</v>
      </c>
      <c r="U2" s="4" t="s">
        <v>20</v>
      </c>
      <c r="V2" s="4" t="s">
        <v>21</v>
      </c>
      <c r="W2" s="9" t="s">
        <v>22</v>
      </c>
      <c r="X2" s="4" t="s">
        <v>23</v>
      </c>
      <c r="Y2" s="9" t="s">
        <v>24</v>
      </c>
      <c r="Z2" s="4" t="s">
        <v>25</v>
      </c>
      <c r="AA2" s="4" t="s">
        <v>26</v>
      </c>
      <c r="AB2" s="4" t="s">
        <v>27</v>
      </c>
      <c r="AC2" s="4" t="s">
        <v>28</v>
      </c>
      <c r="AD2" s="4" t="s">
        <v>29</v>
      </c>
      <c r="AE2" s="4" t="s">
        <v>30</v>
      </c>
      <c r="AF2" s="4" t="s">
        <v>31</v>
      </c>
      <c r="AG2" s="4" t="s">
        <v>32</v>
      </c>
      <c r="AH2" s="4" t="s">
        <v>33</v>
      </c>
      <c r="AI2" s="4" t="s">
        <v>34</v>
      </c>
      <c r="AJ2" s="4" t="s">
        <v>35</v>
      </c>
      <c r="AK2" s="4" t="str">
        <f>"NOTIONAL AMOUNT OF $"&amp;TEXT($AK$1,"#,##0")&amp;" ASSESSMENT"</f>
        <v>NOTIONAL AMOUNT OF $100,000 ASSESSMENT</v>
      </c>
    </row>
    <row r="3" spans="1:37" x14ac:dyDescent="0.3">
      <c r="A3" s="10" t="s">
        <v>36</v>
      </c>
      <c r="B3" s="10" t="s">
        <v>37</v>
      </c>
      <c r="C3" s="10" t="s">
        <v>38</v>
      </c>
      <c r="D3" s="10" t="s">
        <v>39</v>
      </c>
      <c r="E3" s="10" t="s">
        <v>40</v>
      </c>
      <c r="F3" s="11">
        <v>33</v>
      </c>
      <c r="G3" s="11">
        <v>110</v>
      </c>
      <c r="H3" s="11">
        <v>22</v>
      </c>
      <c r="I3" s="10">
        <v>242</v>
      </c>
      <c r="J3" s="10">
        <v>5.76</v>
      </c>
      <c r="K3" s="10">
        <f t="shared" ref="K3:K34" si="0">SUM(M3,O3,Q3,S3,U3,W3)</f>
        <v>5.41</v>
      </c>
      <c r="L3" s="10">
        <f t="shared" ref="L3:L34" si="1">SUM(AA3,AC3,AE3,AG3,AH3)</f>
        <v>0.24</v>
      </c>
      <c r="M3" s="12"/>
      <c r="N3" s="13"/>
      <c r="O3" s="14"/>
      <c r="P3" s="13"/>
      <c r="Q3" s="15">
        <v>0.72</v>
      </c>
      <c r="R3" s="1">
        <v>1664.46</v>
      </c>
      <c r="S3" s="16">
        <v>4.6900000000000004</v>
      </c>
      <c r="T3" s="1">
        <v>3252.632250000001</v>
      </c>
      <c r="U3" s="13"/>
      <c r="V3" s="13"/>
      <c r="W3" s="17"/>
      <c r="X3" s="13"/>
      <c r="Y3" s="17"/>
      <c r="Z3" s="13"/>
      <c r="AA3" s="13"/>
      <c r="AB3" s="13"/>
      <c r="AC3" s="13"/>
      <c r="AD3" s="13"/>
      <c r="AE3" s="13"/>
      <c r="AF3" s="13"/>
      <c r="AG3" s="13"/>
      <c r="AH3" s="10">
        <v>0.24</v>
      </c>
      <c r="AI3" s="1">
        <f t="shared" ref="AI3:AI34" si="2">SUM(N3,P3,R3,T3,V3,X3,Z3)</f>
        <v>4917.0922500000015</v>
      </c>
      <c r="AJ3" s="18">
        <f t="shared" ref="AJ3:AJ34" si="3">IFERROR(AI3/$AI$43*100,0)</f>
        <v>0.49585109839818903</v>
      </c>
      <c r="AK3" s="1">
        <f t="shared" ref="AK3:AK34" si="4">IFERROR(AJ3/100*$AK$1,0)</f>
        <v>495.85109839818898</v>
      </c>
    </row>
    <row r="4" spans="1:37" x14ac:dyDescent="0.3">
      <c r="A4" s="10" t="s">
        <v>41</v>
      </c>
      <c r="B4" s="10" t="s">
        <v>42</v>
      </c>
      <c r="C4" s="10" t="s">
        <v>43</v>
      </c>
      <c r="D4" s="10" t="s">
        <v>44</v>
      </c>
      <c r="E4" s="10" t="s">
        <v>40</v>
      </c>
      <c r="F4" s="11">
        <v>33</v>
      </c>
      <c r="G4" s="11">
        <v>110</v>
      </c>
      <c r="H4" s="11">
        <v>22</v>
      </c>
      <c r="I4" s="10">
        <v>9</v>
      </c>
      <c r="J4" s="10">
        <v>7.6</v>
      </c>
      <c r="K4" s="10">
        <f t="shared" si="0"/>
        <v>7.6</v>
      </c>
      <c r="L4" s="10">
        <f t="shared" si="1"/>
        <v>0</v>
      </c>
      <c r="M4" s="12"/>
      <c r="N4" s="13"/>
      <c r="O4" s="14"/>
      <c r="P4" s="13"/>
      <c r="Q4" s="15">
        <v>0.05</v>
      </c>
      <c r="R4" s="1">
        <v>115.58750000000001</v>
      </c>
      <c r="S4" s="19"/>
      <c r="T4" s="13"/>
      <c r="U4" s="13"/>
      <c r="V4" s="13"/>
      <c r="W4" s="20">
        <v>7.55</v>
      </c>
      <c r="X4" s="1">
        <v>2003.2280580918191</v>
      </c>
      <c r="Y4" s="17"/>
      <c r="Z4" s="13"/>
      <c r="AA4" s="13"/>
      <c r="AB4" s="13"/>
      <c r="AC4" s="13"/>
      <c r="AD4" s="13"/>
      <c r="AE4" s="13"/>
      <c r="AF4" s="13"/>
      <c r="AG4" s="13"/>
      <c r="AH4" s="13"/>
      <c r="AI4" s="1">
        <f t="shared" si="2"/>
        <v>2118.8155580918192</v>
      </c>
      <c r="AJ4" s="18">
        <f t="shared" si="3"/>
        <v>0.213666323177687</v>
      </c>
      <c r="AK4" s="1">
        <f t="shared" si="4"/>
        <v>213.66632317768699</v>
      </c>
    </row>
    <row r="5" spans="1:37" x14ac:dyDescent="0.3">
      <c r="A5" s="10" t="s">
        <v>45</v>
      </c>
      <c r="B5" s="10" t="s">
        <v>46</v>
      </c>
      <c r="C5" s="10" t="s">
        <v>47</v>
      </c>
      <c r="D5" s="10" t="s">
        <v>48</v>
      </c>
      <c r="E5" s="10" t="s">
        <v>49</v>
      </c>
      <c r="F5" s="11">
        <v>34</v>
      </c>
      <c r="G5" s="11">
        <v>110</v>
      </c>
      <c r="H5" s="11">
        <v>22</v>
      </c>
      <c r="I5" s="10">
        <v>240</v>
      </c>
      <c r="J5" s="10">
        <v>0.6</v>
      </c>
      <c r="K5" s="10">
        <f t="shared" si="0"/>
        <v>0.59</v>
      </c>
      <c r="L5" s="10">
        <f t="shared" si="1"/>
        <v>0</v>
      </c>
      <c r="M5" s="12"/>
      <c r="N5" s="13"/>
      <c r="O5" s="14"/>
      <c r="P5" s="13"/>
      <c r="Q5" s="15">
        <v>0.59</v>
      </c>
      <c r="R5" s="1">
        <v>1363.9324999999999</v>
      </c>
      <c r="S5" s="19"/>
      <c r="T5" s="13"/>
      <c r="U5" s="13"/>
      <c r="V5" s="13"/>
      <c r="W5" s="17"/>
      <c r="X5" s="13"/>
      <c r="Y5" s="17"/>
      <c r="Z5" s="13"/>
      <c r="AA5" s="13"/>
      <c r="AB5" s="13"/>
      <c r="AC5" s="13"/>
      <c r="AD5" s="13"/>
      <c r="AE5" s="13"/>
      <c r="AF5" s="13"/>
      <c r="AG5" s="13"/>
      <c r="AH5" s="13"/>
      <c r="AI5" s="1">
        <f t="shared" si="2"/>
        <v>1363.9324999999999</v>
      </c>
      <c r="AJ5" s="18">
        <f t="shared" si="3"/>
        <v>0.13754214765158973</v>
      </c>
      <c r="AK5" s="1">
        <f t="shared" si="4"/>
        <v>137.54214765158972</v>
      </c>
    </row>
    <row r="6" spans="1:37" x14ac:dyDescent="0.3">
      <c r="A6" s="10" t="s">
        <v>50</v>
      </c>
      <c r="B6" s="10" t="s">
        <v>51</v>
      </c>
      <c r="C6" s="10" t="s">
        <v>52</v>
      </c>
      <c r="D6" s="10" t="s">
        <v>44</v>
      </c>
      <c r="E6" s="10" t="s">
        <v>53</v>
      </c>
      <c r="F6" s="11">
        <v>3</v>
      </c>
      <c r="G6" s="11">
        <v>109</v>
      </c>
      <c r="H6" s="11">
        <v>22</v>
      </c>
      <c r="I6" s="10">
        <v>78</v>
      </c>
      <c r="J6" s="10">
        <v>0.24</v>
      </c>
      <c r="K6" s="10">
        <f t="shared" si="0"/>
        <v>0.23</v>
      </c>
      <c r="L6" s="10">
        <f t="shared" si="1"/>
        <v>0</v>
      </c>
      <c r="M6" s="12"/>
      <c r="N6" s="13"/>
      <c r="O6" s="14"/>
      <c r="P6" s="13"/>
      <c r="Q6" s="15">
        <v>0.23</v>
      </c>
      <c r="R6" s="1">
        <v>531.70249999999999</v>
      </c>
      <c r="S6" s="19"/>
      <c r="T6" s="13"/>
      <c r="U6" s="13"/>
      <c r="V6" s="13"/>
      <c r="W6" s="17"/>
      <c r="X6" s="13"/>
      <c r="Y6" s="17"/>
      <c r="Z6" s="13"/>
      <c r="AA6" s="13"/>
      <c r="AB6" s="13"/>
      <c r="AC6" s="13"/>
      <c r="AD6" s="13"/>
      <c r="AE6" s="13"/>
      <c r="AF6" s="13"/>
      <c r="AG6" s="13"/>
      <c r="AH6" s="13"/>
      <c r="AI6" s="1">
        <f t="shared" si="2"/>
        <v>531.70249999999999</v>
      </c>
      <c r="AJ6" s="18">
        <f t="shared" si="3"/>
        <v>5.3618125355704475E-2</v>
      </c>
      <c r="AK6" s="1">
        <f t="shared" si="4"/>
        <v>53.618125355704478</v>
      </c>
    </row>
    <row r="7" spans="1:37" x14ac:dyDescent="0.3">
      <c r="A7" s="10" t="s">
        <v>50</v>
      </c>
      <c r="B7" s="10" t="s">
        <v>51</v>
      </c>
      <c r="C7" s="10" t="s">
        <v>52</v>
      </c>
      <c r="D7" s="10" t="s">
        <v>44</v>
      </c>
      <c r="E7" s="10" t="s">
        <v>54</v>
      </c>
      <c r="F7" s="11">
        <v>3</v>
      </c>
      <c r="G7" s="11">
        <v>109</v>
      </c>
      <c r="H7" s="11">
        <v>22</v>
      </c>
      <c r="I7" s="10">
        <v>78</v>
      </c>
      <c r="J7" s="10">
        <v>0.56999999999999995</v>
      </c>
      <c r="K7" s="10">
        <f t="shared" si="0"/>
        <v>0.52</v>
      </c>
      <c r="L7" s="10">
        <f t="shared" si="1"/>
        <v>0</v>
      </c>
      <c r="M7" s="12"/>
      <c r="N7" s="13"/>
      <c r="O7" s="14"/>
      <c r="P7" s="13"/>
      <c r="Q7" s="15">
        <v>0.52</v>
      </c>
      <c r="R7" s="1">
        <v>1202.1099999999999</v>
      </c>
      <c r="S7" s="19"/>
      <c r="T7" s="13"/>
      <c r="U7" s="13"/>
      <c r="V7" s="13"/>
      <c r="W7" s="17"/>
      <c r="X7" s="13"/>
      <c r="Y7" s="17"/>
      <c r="Z7" s="13"/>
      <c r="AA7" s="13"/>
      <c r="AB7" s="13"/>
      <c r="AC7" s="13"/>
      <c r="AD7" s="13"/>
      <c r="AE7" s="13"/>
      <c r="AF7" s="13"/>
      <c r="AG7" s="13"/>
      <c r="AH7" s="13"/>
      <c r="AI7" s="1">
        <f t="shared" si="2"/>
        <v>1202.1099999999999</v>
      </c>
      <c r="AJ7" s="18">
        <f t="shared" si="3"/>
        <v>0.12122358776072316</v>
      </c>
      <c r="AK7" s="1">
        <f t="shared" si="4"/>
        <v>121.22358776072315</v>
      </c>
    </row>
    <row r="8" spans="1:37" x14ac:dyDescent="0.3">
      <c r="A8" s="10" t="s">
        <v>55</v>
      </c>
      <c r="B8" s="10" t="s">
        <v>56</v>
      </c>
      <c r="C8" s="10" t="s">
        <v>57</v>
      </c>
      <c r="D8" s="10" t="s">
        <v>44</v>
      </c>
      <c r="E8" s="10" t="s">
        <v>58</v>
      </c>
      <c r="F8" s="11">
        <v>3</v>
      </c>
      <c r="G8" s="11">
        <v>109</v>
      </c>
      <c r="H8" s="11">
        <v>22</v>
      </c>
      <c r="I8" s="10">
        <v>78</v>
      </c>
      <c r="J8" s="10">
        <v>26.77</v>
      </c>
      <c r="K8" s="10">
        <f t="shared" si="0"/>
        <v>21.14</v>
      </c>
      <c r="L8" s="10">
        <f t="shared" si="1"/>
        <v>5.57</v>
      </c>
      <c r="M8" s="12"/>
      <c r="N8" s="13"/>
      <c r="O8" s="21">
        <v>5.56</v>
      </c>
      <c r="P8" s="1">
        <v>20311.375</v>
      </c>
      <c r="Q8" s="15">
        <v>14.15</v>
      </c>
      <c r="R8" s="1">
        <v>32711.262500000001</v>
      </c>
      <c r="S8" s="19"/>
      <c r="T8" s="13"/>
      <c r="U8" s="13"/>
      <c r="V8" s="13"/>
      <c r="W8" s="20">
        <v>1.43</v>
      </c>
      <c r="X8" s="1">
        <v>398.54123590038949</v>
      </c>
      <c r="Y8" s="17"/>
      <c r="Z8" s="13"/>
      <c r="AA8" s="13"/>
      <c r="AB8" s="13"/>
      <c r="AC8" s="13"/>
      <c r="AD8" s="13"/>
      <c r="AE8" s="13"/>
      <c r="AF8" s="13"/>
      <c r="AG8" s="13"/>
      <c r="AH8" s="10">
        <v>5.57</v>
      </c>
      <c r="AI8" s="1">
        <f t="shared" si="2"/>
        <v>53421.178735900387</v>
      </c>
      <c r="AJ8" s="18">
        <f t="shared" si="3"/>
        <v>5.3871167769777299</v>
      </c>
      <c r="AK8" s="1">
        <f t="shared" si="4"/>
        <v>5387.1167769777303</v>
      </c>
    </row>
    <row r="9" spans="1:37" x14ac:dyDescent="0.3">
      <c r="A9" s="10" t="s">
        <v>55</v>
      </c>
      <c r="B9" s="10" t="s">
        <v>56</v>
      </c>
      <c r="C9" s="10" t="s">
        <v>57</v>
      </c>
      <c r="D9" s="10" t="s">
        <v>44</v>
      </c>
      <c r="E9" s="10" t="s">
        <v>59</v>
      </c>
      <c r="F9" s="11">
        <v>3</v>
      </c>
      <c r="G9" s="11">
        <v>109</v>
      </c>
      <c r="H9" s="11">
        <v>22</v>
      </c>
      <c r="I9" s="10">
        <v>78</v>
      </c>
      <c r="J9" s="10">
        <v>29.26</v>
      </c>
      <c r="K9" s="10">
        <f t="shared" si="0"/>
        <v>16.03</v>
      </c>
      <c r="L9" s="10">
        <f t="shared" si="1"/>
        <v>13.19</v>
      </c>
      <c r="M9" s="12"/>
      <c r="N9" s="13"/>
      <c r="O9" s="21">
        <v>6.64</v>
      </c>
      <c r="P9" s="1">
        <v>24256.75</v>
      </c>
      <c r="Q9" s="15">
        <v>9.39</v>
      </c>
      <c r="R9" s="1">
        <v>21707.3325</v>
      </c>
      <c r="S9" s="19"/>
      <c r="T9" s="13"/>
      <c r="U9" s="13"/>
      <c r="V9" s="13"/>
      <c r="W9" s="17"/>
      <c r="X9" s="13"/>
      <c r="Y9" s="17"/>
      <c r="Z9" s="13"/>
      <c r="AA9" s="13"/>
      <c r="AB9" s="13"/>
      <c r="AC9" s="13"/>
      <c r="AD9" s="13"/>
      <c r="AE9" s="10">
        <v>7.0000000000000007E-2</v>
      </c>
      <c r="AF9" s="1">
        <f>AE9*$AF$1</f>
        <v>7.0000000000000007E-2</v>
      </c>
      <c r="AG9" s="13"/>
      <c r="AH9" s="10">
        <v>13.12</v>
      </c>
      <c r="AI9" s="1">
        <f t="shared" si="2"/>
        <v>45964.082500000004</v>
      </c>
      <c r="AJ9" s="18">
        <f t="shared" si="3"/>
        <v>4.6351257279116478</v>
      </c>
      <c r="AK9" s="1">
        <f t="shared" si="4"/>
        <v>4635.125727911648</v>
      </c>
    </row>
    <row r="10" spans="1:37" x14ac:dyDescent="0.3">
      <c r="A10" s="10" t="s">
        <v>60</v>
      </c>
      <c r="B10" s="10" t="s">
        <v>61</v>
      </c>
      <c r="C10" s="10" t="s">
        <v>62</v>
      </c>
      <c r="D10" s="10" t="s">
        <v>44</v>
      </c>
      <c r="E10" s="10" t="s">
        <v>63</v>
      </c>
      <c r="F10" s="11">
        <v>3</v>
      </c>
      <c r="G10" s="11">
        <v>109</v>
      </c>
      <c r="H10" s="11">
        <v>22</v>
      </c>
      <c r="I10" s="10">
        <v>8</v>
      </c>
      <c r="J10" s="10">
        <v>6.71</v>
      </c>
      <c r="K10" s="10">
        <f t="shared" si="0"/>
        <v>1.95</v>
      </c>
      <c r="L10" s="10">
        <f t="shared" si="1"/>
        <v>4.71</v>
      </c>
      <c r="M10" s="12"/>
      <c r="N10" s="13"/>
      <c r="O10" s="14"/>
      <c r="P10" s="13"/>
      <c r="Q10" s="22"/>
      <c r="R10" s="13"/>
      <c r="S10" s="19"/>
      <c r="T10" s="13"/>
      <c r="U10" s="13"/>
      <c r="V10" s="13"/>
      <c r="W10" s="20">
        <v>1.95</v>
      </c>
      <c r="X10" s="1">
        <v>545.5470667942252</v>
      </c>
      <c r="Y10" s="17"/>
      <c r="Z10" s="13"/>
      <c r="AA10" s="13"/>
      <c r="AB10" s="13"/>
      <c r="AC10" s="13"/>
      <c r="AD10" s="13"/>
      <c r="AE10" s="13"/>
      <c r="AF10" s="13"/>
      <c r="AG10" s="13"/>
      <c r="AH10" s="10">
        <v>4.71</v>
      </c>
      <c r="AI10" s="1">
        <f t="shared" si="2"/>
        <v>545.5470667942252</v>
      </c>
      <c r="AJ10" s="18">
        <f t="shared" si="3"/>
        <v>5.5014243895429589E-2</v>
      </c>
      <c r="AK10" s="1">
        <f t="shared" si="4"/>
        <v>55.014243895429587</v>
      </c>
    </row>
    <row r="11" spans="1:37" x14ac:dyDescent="0.3">
      <c r="A11" s="10" t="s">
        <v>64</v>
      </c>
      <c r="B11" s="10" t="s">
        <v>46</v>
      </c>
      <c r="C11" s="10" t="s">
        <v>47</v>
      </c>
      <c r="D11" s="10" t="s">
        <v>48</v>
      </c>
      <c r="E11" s="10" t="s">
        <v>63</v>
      </c>
      <c r="F11" s="11">
        <v>3</v>
      </c>
      <c r="G11" s="11">
        <v>109</v>
      </c>
      <c r="H11" s="11">
        <v>22</v>
      </c>
      <c r="I11" s="10">
        <v>30</v>
      </c>
      <c r="J11" s="10">
        <v>27.03</v>
      </c>
      <c r="K11" s="10">
        <f t="shared" si="0"/>
        <v>17.18</v>
      </c>
      <c r="L11" s="10">
        <f t="shared" si="1"/>
        <v>9.83</v>
      </c>
      <c r="M11" s="12"/>
      <c r="N11" s="13"/>
      <c r="O11" s="21">
        <v>5.64</v>
      </c>
      <c r="P11" s="1">
        <v>20603.625</v>
      </c>
      <c r="Q11" s="15">
        <v>11.54</v>
      </c>
      <c r="R11" s="1">
        <v>26677.595000000001</v>
      </c>
      <c r="S11" s="19"/>
      <c r="T11" s="13"/>
      <c r="U11" s="13"/>
      <c r="V11" s="13"/>
      <c r="W11" s="17"/>
      <c r="X11" s="13"/>
      <c r="Y11" s="17"/>
      <c r="Z11" s="13"/>
      <c r="AA11" s="13"/>
      <c r="AB11" s="13"/>
      <c r="AC11" s="10">
        <v>0.22</v>
      </c>
      <c r="AD11" s="1">
        <f>AC11*$AD$1</f>
        <v>2049.08</v>
      </c>
      <c r="AE11" s="10">
        <v>0.42</v>
      </c>
      <c r="AF11" s="1">
        <f>AE11*$AF$1</f>
        <v>0.42</v>
      </c>
      <c r="AG11" s="10">
        <v>1.19</v>
      </c>
      <c r="AH11" s="10">
        <v>8</v>
      </c>
      <c r="AI11" s="1">
        <f t="shared" si="2"/>
        <v>47281.22</v>
      </c>
      <c r="AJ11" s="18">
        <f t="shared" si="3"/>
        <v>4.7679489581686028</v>
      </c>
      <c r="AK11" s="1">
        <f t="shared" si="4"/>
        <v>4767.9489581686021</v>
      </c>
    </row>
    <row r="12" spans="1:37" x14ac:dyDescent="0.3">
      <c r="A12" s="10" t="s">
        <v>65</v>
      </c>
      <c r="B12" s="10" t="s">
        <v>66</v>
      </c>
      <c r="C12" s="10" t="s">
        <v>67</v>
      </c>
      <c r="D12" s="10" t="s">
        <v>48</v>
      </c>
      <c r="E12" s="10" t="s">
        <v>68</v>
      </c>
      <c r="F12" s="11">
        <v>3</v>
      </c>
      <c r="G12" s="11">
        <v>109</v>
      </c>
      <c r="H12" s="11">
        <v>22</v>
      </c>
      <c r="I12" s="10">
        <v>160</v>
      </c>
      <c r="J12" s="10">
        <v>38.729999999999997</v>
      </c>
      <c r="K12" s="10">
        <f t="shared" si="0"/>
        <v>35.799999999999997</v>
      </c>
      <c r="L12" s="10">
        <f t="shared" si="1"/>
        <v>2.91</v>
      </c>
      <c r="M12" s="23">
        <v>10.91</v>
      </c>
      <c r="N12" s="1">
        <v>49459.121249999997</v>
      </c>
      <c r="O12" s="21">
        <v>20.72</v>
      </c>
      <c r="P12" s="1">
        <v>75692.749999999985</v>
      </c>
      <c r="Q12" s="15">
        <v>4.17</v>
      </c>
      <c r="R12" s="1">
        <v>9639.9974999999977</v>
      </c>
      <c r="S12" s="19"/>
      <c r="T12" s="13"/>
      <c r="U12" s="13"/>
      <c r="V12" s="13"/>
      <c r="W12" s="17"/>
      <c r="X12" s="13"/>
      <c r="Y12" s="17"/>
      <c r="Z12" s="13"/>
      <c r="AA12" s="13"/>
      <c r="AB12" s="13"/>
      <c r="AC12" s="10">
        <v>1.1200000000000001</v>
      </c>
      <c r="AD12" s="1">
        <f>AC12*$AD$1</f>
        <v>10431.68</v>
      </c>
      <c r="AE12" s="13"/>
      <c r="AF12" s="13"/>
      <c r="AG12" s="10">
        <v>1.79</v>
      </c>
      <c r="AH12" s="13"/>
      <c r="AI12" s="1">
        <f t="shared" si="2"/>
        <v>134791.86874999997</v>
      </c>
      <c r="AJ12" s="18">
        <f t="shared" si="3"/>
        <v>13.592727729448637</v>
      </c>
      <c r="AK12" s="1">
        <f t="shared" si="4"/>
        <v>13592.727729448636</v>
      </c>
    </row>
    <row r="13" spans="1:37" x14ac:dyDescent="0.3">
      <c r="A13" s="10" t="s">
        <v>65</v>
      </c>
      <c r="B13" s="10" t="s">
        <v>66</v>
      </c>
      <c r="C13" s="10" t="s">
        <v>67</v>
      </c>
      <c r="D13" s="10" t="s">
        <v>48</v>
      </c>
      <c r="E13" s="10" t="s">
        <v>69</v>
      </c>
      <c r="F13" s="11">
        <v>3</v>
      </c>
      <c r="G13" s="11">
        <v>109</v>
      </c>
      <c r="H13" s="11">
        <v>22</v>
      </c>
      <c r="I13" s="10">
        <v>160</v>
      </c>
      <c r="J13" s="10">
        <v>31.5</v>
      </c>
      <c r="K13" s="10">
        <f t="shared" si="0"/>
        <v>21.71</v>
      </c>
      <c r="L13" s="10">
        <f t="shared" si="1"/>
        <v>9.73</v>
      </c>
      <c r="M13" s="23">
        <v>5.35</v>
      </c>
      <c r="N13" s="1">
        <v>24253.556249999991</v>
      </c>
      <c r="O13" s="21">
        <v>7.31</v>
      </c>
      <c r="P13" s="1">
        <v>26704.34375</v>
      </c>
      <c r="Q13" s="15">
        <v>9.0500000000000007</v>
      </c>
      <c r="R13" s="1">
        <v>20921.337500000001</v>
      </c>
      <c r="S13" s="19"/>
      <c r="T13" s="13"/>
      <c r="U13" s="13"/>
      <c r="V13" s="13"/>
      <c r="W13" s="17"/>
      <c r="X13" s="13"/>
      <c r="Y13" s="17"/>
      <c r="Z13" s="13"/>
      <c r="AA13" s="13"/>
      <c r="AB13" s="13"/>
      <c r="AC13" s="10">
        <v>0.19</v>
      </c>
      <c r="AD13" s="1">
        <f>AC13*$AD$1</f>
        <v>1769.66</v>
      </c>
      <c r="AE13" s="13"/>
      <c r="AF13" s="13"/>
      <c r="AG13" s="10">
        <v>0.38</v>
      </c>
      <c r="AH13" s="10">
        <v>9.16</v>
      </c>
      <c r="AI13" s="1">
        <f t="shared" si="2"/>
        <v>71879.237499999988</v>
      </c>
      <c r="AJ13" s="18">
        <f t="shared" si="3"/>
        <v>7.2484706518164836</v>
      </c>
      <c r="AK13" s="1">
        <f t="shared" si="4"/>
        <v>7248.470651816484</v>
      </c>
    </row>
    <row r="14" spans="1:37" x14ac:dyDescent="0.3">
      <c r="A14" s="10" t="s">
        <v>65</v>
      </c>
      <c r="B14" s="10" t="s">
        <v>66</v>
      </c>
      <c r="C14" s="10" t="s">
        <v>67</v>
      </c>
      <c r="D14" s="10" t="s">
        <v>48</v>
      </c>
      <c r="E14" s="10" t="s">
        <v>70</v>
      </c>
      <c r="F14" s="11">
        <v>3</v>
      </c>
      <c r="G14" s="11">
        <v>109</v>
      </c>
      <c r="H14" s="11">
        <v>22</v>
      </c>
      <c r="I14" s="10">
        <v>160</v>
      </c>
      <c r="J14" s="10">
        <v>38.42</v>
      </c>
      <c r="K14" s="10">
        <f t="shared" si="0"/>
        <v>35.64</v>
      </c>
      <c r="L14" s="10">
        <f t="shared" si="1"/>
        <v>2.77</v>
      </c>
      <c r="M14" s="23">
        <v>2.96</v>
      </c>
      <c r="N14" s="1">
        <v>13418.79</v>
      </c>
      <c r="O14" s="21">
        <v>23.53</v>
      </c>
      <c r="P14" s="1">
        <v>85958.03125</v>
      </c>
      <c r="Q14" s="15">
        <v>9.15</v>
      </c>
      <c r="R14" s="1">
        <v>21152.512500000001</v>
      </c>
      <c r="S14" s="19"/>
      <c r="T14" s="13"/>
      <c r="U14" s="13"/>
      <c r="V14" s="13"/>
      <c r="W14" s="17"/>
      <c r="X14" s="13"/>
      <c r="Y14" s="17"/>
      <c r="Z14" s="13"/>
      <c r="AA14" s="13"/>
      <c r="AB14" s="13"/>
      <c r="AC14" s="10">
        <v>1.1000000000000001</v>
      </c>
      <c r="AD14" s="1">
        <f>AC14*$AD$1</f>
        <v>10245.400000000001</v>
      </c>
      <c r="AE14" s="13"/>
      <c r="AF14" s="13"/>
      <c r="AG14" s="10">
        <v>1.67</v>
      </c>
      <c r="AH14" s="13"/>
      <c r="AI14" s="1">
        <f t="shared" si="2"/>
        <v>120529.33375000001</v>
      </c>
      <c r="AJ14" s="18">
        <f t="shared" si="3"/>
        <v>12.15446029696502</v>
      </c>
      <c r="AK14" s="1">
        <f t="shared" si="4"/>
        <v>12154.460296965019</v>
      </c>
    </row>
    <row r="15" spans="1:37" x14ac:dyDescent="0.3">
      <c r="A15" s="10" t="s">
        <v>65</v>
      </c>
      <c r="B15" s="10" t="s">
        <v>66</v>
      </c>
      <c r="C15" s="10" t="s">
        <v>67</v>
      </c>
      <c r="D15" s="10" t="s">
        <v>48</v>
      </c>
      <c r="E15" s="10" t="s">
        <v>49</v>
      </c>
      <c r="F15" s="11">
        <v>3</v>
      </c>
      <c r="G15" s="11">
        <v>109</v>
      </c>
      <c r="H15" s="11">
        <v>22</v>
      </c>
      <c r="I15" s="10">
        <v>160</v>
      </c>
      <c r="J15" s="10">
        <v>30.23</v>
      </c>
      <c r="K15" s="10">
        <f t="shared" si="0"/>
        <v>30.130000000000003</v>
      </c>
      <c r="L15" s="10">
        <f t="shared" si="1"/>
        <v>0</v>
      </c>
      <c r="M15" s="12"/>
      <c r="N15" s="13"/>
      <c r="O15" s="21">
        <v>9.59</v>
      </c>
      <c r="P15" s="1">
        <v>35033.468749999993</v>
      </c>
      <c r="Q15" s="15">
        <v>19.100000000000001</v>
      </c>
      <c r="R15" s="1">
        <v>44154.425000000003</v>
      </c>
      <c r="S15" s="16">
        <v>1.44</v>
      </c>
      <c r="T15" s="1">
        <v>998.67599999999993</v>
      </c>
      <c r="U15" s="13"/>
      <c r="V15" s="13"/>
      <c r="W15" s="17"/>
      <c r="X15" s="13"/>
      <c r="Y15" s="17"/>
      <c r="Z15" s="13"/>
      <c r="AA15" s="13"/>
      <c r="AB15" s="13"/>
      <c r="AC15" s="13"/>
      <c r="AD15" s="13"/>
      <c r="AE15" s="13"/>
      <c r="AF15" s="13"/>
      <c r="AG15" s="13"/>
      <c r="AH15" s="13"/>
      <c r="AI15" s="1">
        <f t="shared" si="2"/>
        <v>80186.569749999995</v>
      </c>
      <c r="AJ15" s="18">
        <f t="shared" si="3"/>
        <v>8.0862014918106286</v>
      </c>
      <c r="AK15" s="1">
        <f t="shared" si="4"/>
        <v>8086.2014918106279</v>
      </c>
    </row>
    <row r="16" spans="1:37" x14ac:dyDescent="0.3">
      <c r="A16" s="10" t="s">
        <v>71</v>
      </c>
      <c r="B16" s="10" t="s">
        <v>72</v>
      </c>
      <c r="C16" s="10" t="s">
        <v>73</v>
      </c>
      <c r="D16" s="10" t="s">
        <v>44</v>
      </c>
      <c r="E16" s="10" t="s">
        <v>68</v>
      </c>
      <c r="F16" s="11">
        <v>3</v>
      </c>
      <c r="G16" s="11">
        <v>109</v>
      </c>
      <c r="H16" s="11">
        <v>22</v>
      </c>
      <c r="I16" s="10">
        <v>96</v>
      </c>
      <c r="J16" s="10">
        <v>0.43</v>
      </c>
      <c r="K16" s="10">
        <f t="shared" si="0"/>
        <v>0.33</v>
      </c>
      <c r="L16" s="10">
        <f t="shared" si="1"/>
        <v>6.9999999999999993E-2</v>
      </c>
      <c r="M16" s="23">
        <v>7.0000000000000007E-2</v>
      </c>
      <c r="N16" s="1">
        <v>317.33625000000012</v>
      </c>
      <c r="O16" s="21">
        <v>0.16</v>
      </c>
      <c r="P16" s="1">
        <v>584.50000000000011</v>
      </c>
      <c r="Q16" s="15">
        <v>0.1</v>
      </c>
      <c r="R16" s="1">
        <v>231.17500000000001</v>
      </c>
      <c r="S16" s="19"/>
      <c r="T16" s="13"/>
      <c r="U16" s="13"/>
      <c r="V16" s="13"/>
      <c r="W16" s="17"/>
      <c r="X16" s="13"/>
      <c r="Y16" s="17"/>
      <c r="Z16" s="13"/>
      <c r="AA16" s="13"/>
      <c r="AB16" s="13"/>
      <c r="AC16" s="10">
        <v>0.01</v>
      </c>
      <c r="AD16" s="1">
        <f>AC16*$AD$1</f>
        <v>93.14</v>
      </c>
      <c r="AE16" s="13"/>
      <c r="AF16" s="13"/>
      <c r="AG16" s="10">
        <v>0.06</v>
      </c>
      <c r="AH16" s="13"/>
      <c r="AI16" s="1">
        <f t="shared" si="2"/>
        <v>1133.0112500000002</v>
      </c>
      <c r="AJ16" s="18">
        <f t="shared" si="3"/>
        <v>0.11425550798035261</v>
      </c>
      <c r="AK16" s="1">
        <f t="shared" si="4"/>
        <v>114.25550798035262</v>
      </c>
    </row>
    <row r="17" spans="1:37" x14ac:dyDescent="0.3">
      <c r="A17" s="10" t="s">
        <v>71</v>
      </c>
      <c r="B17" s="10" t="s">
        <v>72</v>
      </c>
      <c r="C17" s="10" t="s">
        <v>73</v>
      </c>
      <c r="D17" s="10" t="s">
        <v>44</v>
      </c>
      <c r="E17" s="10" t="s">
        <v>74</v>
      </c>
      <c r="F17" s="11">
        <v>3</v>
      </c>
      <c r="G17" s="11">
        <v>109</v>
      </c>
      <c r="H17" s="11">
        <v>22</v>
      </c>
      <c r="I17" s="10">
        <v>96</v>
      </c>
      <c r="J17" s="10">
        <v>24.92</v>
      </c>
      <c r="K17" s="10">
        <f t="shared" si="0"/>
        <v>24.869999999999997</v>
      </c>
      <c r="L17" s="10">
        <f t="shared" si="1"/>
        <v>0</v>
      </c>
      <c r="M17" s="12"/>
      <c r="N17" s="13"/>
      <c r="O17" s="21">
        <v>4.5599999999999996</v>
      </c>
      <c r="P17" s="1">
        <v>16658.25</v>
      </c>
      <c r="Q17" s="15">
        <v>20.309999999999999</v>
      </c>
      <c r="R17" s="1">
        <v>46951.642499999987</v>
      </c>
      <c r="S17" s="19"/>
      <c r="T17" s="13"/>
      <c r="U17" s="13"/>
      <c r="V17" s="13"/>
      <c r="W17" s="17"/>
      <c r="X17" s="13"/>
      <c r="Y17" s="17"/>
      <c r="Z17" s="13"/>
      <c r="AA17" s="13"/>
      <c r="AB17" s="13"/>
      <c r="AC17" s="13"/>
      <c r="AD17" s="13"/>
      <c r="AE17" s="13"/>
      <c r="AF17" s="13"/>
      <c r="AG17" s="13"/>
      <c r="AH17" s="13"/>
      <c r="AI17" s="1">
        <f t="shared" si="2"/>
        <v>63609.892499999987</v>
      </c>
      <c r="AJ17" s="18">
        <f t="shared" si="3"/>
        <v>6.4145705350790827</v>
      </c>
      <c r="AK17" s="1">
        <f t="shared" si="4"/>
        <v>6414.5705350790822</v>
      </c>
    </row>
    <row r="18" spans="1:37" x14ac:dyDescent="0.3">
      <c r="A18" s="10" t="s">
        <v>71</v>
      </c>
      <c r="B18" s="10" t="s">
        <v>72</v>
      </c>
      <c r="C18" s="10" t="s">
        <v>73</v>
      </c>
      <c r="D18" s="10" t="s">
        <v>44</v>
      </c>
      <c r="E18" s="10" t="s">
        <v>75</v>
      </c>
      <c r="F18" s="11">
        <v>3</v>
      </c>
      <c r="G18" s="11">
        <v>109</v>
      </c>
      <c r="H18" s="11">
        <v>22</v>
      </c>
      <c r="I18" s="10">
        <v>96</v>
      </c>
      <c r="J18" s="10">
        <v>40.32</v>
      </c>
      <c r="K18" s="10">
        <f t="shared" si="0"/>
        <v>0.30000000000000004</v>
      </c>
      <c r="L18" s="10">
        <f t="shared" si="1"/>
        <v>40.029999999999994</v>
      </c>
      <c r="M18" s="12"/>
      <c r="N18" s="13"/>
      <c r="O18" s="21">
        <v>0.27</v>
      </c>
      <c r="P18" s="1">
        <v>986.34374999999989</v>
      </c>
      <c r="Q18" s="15">
        <v>0.03</v>
      </c>
      <c r="R18" s="1">
        <v>69.352499999999978</v>
      </c>
      <c r="S18" s="19"/>
      <c r="T18" s="13"/>
      <c r="U18" s="13"/>
      <c r="V18" s="13"/>
      <c r="W18" s="17"/>
      <c r="X18" s="13"/>
      <c r="Y18" s="17"/>
      <c r="Z18" s="13"/>
      <c r="AA18" s="13"/>
      <c r="AB18" s="13"/>
      <c r="AC18" s="13"/>
      <c r="AD18" s="13"/>
      <c r="AE18" s="10">
        <v>1.25</v>
      </c>
      <c r="AF18" s="1">
        <f>AE18*$AF$1</f>
        <v>1.25</v>
      </c>
      <c r="AG18" s="10">
        <v>1.8</v>
      </c>
      <c r="AH18" s="10">
        <v>36.979999999999997</v>
      </c>
      <c r="AI18" s="1">
        <f t="shared" si="2"/>
        <v>1055.69625</v>
      </c>
      <c r="AJ18" s="18">
        <f t="shared" si="3"/>
        <v>0.10645888230739395</v>
      </c>
      <c r="AK18" s="1">
        <f t="shared" si="4"/>
        <v>106.45888230739395</v>
      </c>
    </row>
    <row r="19" spans="1:37" x14ac:dyDescent="0.3">
      <c r="A19" s="10" t="s">
        <v>71</v>
      </c>
      <c r="B19" s="10" t="s">
        <v>72</v>
      </c>
      <c r="C19" s="10" t="s">
        <v>73</v>
      </c>
      <c r="D19" s="10" t="s">
        <v>44</v>
      </c>
      <c r="E19" s="10" t="s">
        <v>76</v>
      </c>
      <c r="F19" s="11">
        <v>3</v>
      </c>
      <c r="G19" s="11">
        <v>109</v>
      </c>
      <c r="H19" s="11">
        <v>22</v>
      </c>
      <c r="I19" s="10">
        <v>96</v>
      </c>
      <c r="J19" s="10">
        <v>4.29</v>
      </c>
      <c r="K19" s="10">
        <f t="shared" si="0"/>
        <v>4.2799999999999994</v>
      </c>
      <c r="L19" s="10">
        <f t="shared" si="1"/>
        <v>0</v>
      </c>
      <c r="M19" s="12"/>
      <c r="N19" s="13"/>
      <c r="O19" s="21">
        <v>0.63</v>
      </c>
      <c r="P19" s="1">
        <v>2301.4687499999991</v>
      </c>
      <c r="Q19" s="15">
        <v>2.02</v>
      </c>
      <c r="R19" s="1">
        <v>4669.7349999999988</v>
      </c>
      <c r="S19" s="16">
        <v>1.63</v>
      </c>
      <c r="T19" s="1">
        <v>1130.445749999999</v>
      </c>
      <c r="U19" s="13"/>
      <c r="V19" s="13"/>
      <c r="W19" s="17"/>
      <c r="X19" s="13"/>
      <c r="Y19" s="17"/>
      <c r="Z19" s="13"/>
      <c r="AA19" s="13"/>
      <c r="AB19" s="13"/>
      <c r="AC19" s="13"/>
      <c r="AD19" s="13"/>
      <c r="AE19" s="13"/>
      <c r="AF19" s="13"/>
      <c r="AG19" s="13"/>
      <c r="AH19" s="13"/>
      <c r="AI19" s="1">
        <f t="shared" si="2"/>
        <v>8101.6494999999968</v>
      </c>
      <c r="AJ19" s="18">
        <f t="shared" si="3"/>
        <v>0.81698930977187489</v>
      </c>
      <c r="AK19" s="1">
        <f t="shared" si="4"/>
        <v>816.9893097718749</v>
      </c>
    </row>
    <row r="20" spans="1:37" x14ac:dyDescent="0.3">
      <c r="A20" s="10" t="s">
        <v>77</v>
      </c>
      <c r="B20" s="10" t="s">
        <v>78</v>
      </c>
      <c r="C20" s="10" t="s">
        <v>79</v>
      </c>
      <c r="D20" s="10" t="s">
        <v>44</v>
      </c>
      <c r="E20" s="10" t="s">
        <v>76</v>
      </c>
      <c r="F20" s="11">
        <v>3</v>
      </c>
      <c r="G20" s="11">
        <v>109</v>
      </c>
      <c r="H20" s="11">
        <v>22</v>
      </c>
      <c r="I20" s="10">
        <v>25</v>
      </c>
      <c r="J20" s="10">
        <v>21.98</v>
      </c>
      <c r="K20" s="10">
        <f t="shared" si="0"/>
        <v>12.24</v>
      </c>
      <c r="L20" s="10">
        <f t="shared" si="1"/>
        <v>9.74</v>
      </c>
      <c r="M20" s="12"/>
      <c r="N20" s="13"/>
      <c r="O20" s="21">
        <v>0.28999999999999998</v>
      </c>
      <c r="P20" s="1">
        <v>1059.40625</v>
      </c>
      <c r="Q20" s="15">
        <v>5.38</v>
      </c>
      <c r="R20" s="1">
        <v>12437.215</v>
      </c>
      <c r="S20" s="16">
        <v>5.9</v>
      </c>
      <c r="T20" s="1">
        <v>4091.797500000001</v>
      </c>
      <c r="U20" s="13"/>
      <c r="V20" s="13"/>
      <c r="W20" s="20">
        <v>0.67</v>
      </c>
      <c r="X20" s="1">
        <v>185.8647</v>
      </c>
      <c r="Y20" s="17"/>
      <c r="Z20" s="13"/>
      <c r="AA20" s="13"/>
      <c r="AB20" s="13"/>
      <c r="AC20" s="13"/>
      <c r="AD20" s="13"/>
      <c r="AE20" s="13"/>
      <c r="AF20" s="13"/>
      <c r="AG20" s="13"/>
      <c r="AH20" s="10">
        <v>9.74</v>
      </c>
      <c r="AI20" s="1">
        <f t="shared" si="2"/>
        <v>17774.283449999999</v>
      </c>
      <c r="AJ20" s="18">
        <f t="shared" si="3"/>
        <v>1.7924003707522975</v>
      </c>
      <c r="AK20" s="1">
        <f t="shared" si="4"/>
        <v>1792.4003707522975</v>
      </c>
    </row>
    <row r="21" spans="1:37" x14ac:dyDescent="0.3">
      <c r="A21" s="10" t="s">
        <v>80</v>
      </c>
      <c r="B21" s="10" t="s">
        <v>81</v>
      </c>
      <c r="C21" s="10" t="s">
        <v>82</v>
      </c>
      <c r="D21" s="10" t="s">
        <v>44</v>
      </c>
      <c r="E21" s="10" t="s">
        <v>83</v>
      </c>
      <c r="F21" s="11">
        <v>4</v>
      </c>
      <c r="G21" s="11">
        <v>109</v>
      </c>
      <c r="H21" s="11">
        <v>22</v>
      </c>
      <c r="I21" s="10">
        <v>38</v>
      </c>
      <c r="J21" s="10">
        <v>16.899999999999999</v>
      </c>
      <c r="K21" s="10">
        <f t="shared" si="0"/>
        <v>16.77</v>
      </c>
      <c r="L21" s="10">
        <f t="shared" si="1"/>
        <v>0.12</v>
      </c>
      <c r="M21" s="12"/>
      <c r="N21" s="13"/>
      <c r="O21" s="21">
        <v>2.83</v>
      </c>
      <c r="P21" s="1">
        <v>10338.34375</v>
      </c>
      <c r="Q21" s="15">
        <v>8.67</v>
      </c>
      <c r="R21" s="1">
        <v>20042.872500000001</v>
      </c>
      <c r="S21" s="16">
        <v>5.27</v>
      </c>
      <c r="T21" s="1">
        <v>3654.876749999999</v>
      </c>
      <c r="U21" s="13"/>
      <c r="V21" s="13"/>
      <c r="W21" s="17"/>
      <c r="X21" s="13"/>
      <c r="Y21" s="17"/>
      <c r="Z21" s="13"/>
      <c r="AA21" s="13"/>
      <c r="AB21" s="13"/>
      <c r="AC21" s="10">
        <v>0.12</v>
      </c>
      <c r="AD21" s="1">
        <f>AC21*$AD$1</f>
        <v>1117.68</v>
      </c>
      <c r="AE21" s="13"/>
      <c r="AF21" s="13"/>
      <c r="AG21" s="13"/>
      <c r="AH21" s="13"/>
      <c r="AI21" s="1">
        <f t="shared" si="2"/>
        <v>34036.093000000001</v>
      </c>
      <c r="AJ21" s="18">
        <f t="shared" si="3"/>
        <v>3.4322793311906858</v>
      </c>
      <c r="AK21" s="1">
        <f t="shared" si="4"/>
        <v>3432.2793311906858</v>
      </c>
    </row>
    <row r="22" spans="1:37" x14ac:dyDescent="0.3">
      <c r="A22" s="10" t="s">
        <v>80</v>
      </c>
      <c r="B22" s="10" t="s">
        <v>81</v>
      </c>
      <c r="C22" s="10" t="s">
        <v>82</v>
      </c>
      <c r="D22" s="10" t="s">
        <v>44</v>
      </c>
      <c r="E22" s="10" t="s">
        <v>53</v>
      </c>
      <c r="F22" s="11">
        <v>4</v>
      </c>
      <c r="G22" s="11">
        <v>109</v>
      </c>
      <c r="H22" s="11">
        <v>22</v>
      </c>
      <c r="I22" s="10">
        <v>38</v>
      </c>
      <c r="J22" s="10">
        <v>11.2</v>
      </c>
      <c r="K22" s="10">
        <f t="shared" si="0"/>
        <v>11.12</v>
      </c>
      <c r="L22" s="10">
        <f t="shared" si="1"/>
        <v>0</v>
      </c>
      <c r="M22" s="12"/>
      <c r="N22" s="13"/>
      <c r="O22" s="14"/>
      <c r="P22" s="13"/>
      <c r="Q22" s="22"/>
      <c r="R22" s="13"/>
      <c r="S22" s="16">
        <v>11.12</v>
      </c>
      <c r="T22" s="1">
        <v>7711.9980000000023</v>
      </c>
      <c r="U22" s="13"/>
      <c r="V22" s="13"/>
      <c r="W22" s="17"/>
      <c r="X22" s="13"/>
      <c r="Y22" s="17"/>
      <c r="Z22" s="13"/>
      <c r="AA22" s="13"/>
      <c r="AB22" s="13"/>
      <c r="AC22" s="13"/>
      <c r="AD22" s="13"/>
      <c r="AE22" s="13"/>
      <c r="AF22" s="13"/>
      <c r="AG22" s="13"/>
      <c r="AH22" s="13"/>
      <c r="AI22" s="1">
        <f t="shared" si="2"/>
        <v>7711.9980000000023</v>
      </c>
      <c r="AJ22" s="18">
        <f t="shared" si="3"/>
        <v>0.77769593994187047</v>
      </c>
      <c r="AK22" s="1">
        <f t="shared" si="4"/>
        <v>777.69593994187051</v>
      </c>
    </row>
    <row r="23" spans="1:37" x14ac:dyDescent="0.3">
      <c r="A23" s="10" t="s">
        <v>84</v>
      </c>
      <c r="B23" s="10" t="s">
        <v>85</v>
      </c>
      <c r="C23" s="10" t="s">
        <v>86</v>
      </c>
      <c r="D23" s="10" t="s">
        <v>44</v>
      </c>
      <c r="E23" s="10" t="s">
        <v>83</v>
      </c>
      <c r="F23" s="11">
        <v>4</v>
      </c>
      <c r="G23" s="11">
        <v>109</v>
      </c>
      <c r="H23" s="11">
        <v>22</v>
      </c>
      <c r="I23" s="10">
        <v>78</v>
      </c>
      <c r="J23" s="10">
        <v>18.68</v>
      </c>
      <c r="K23" s="10">
        <f t="shared" si="0"/>
        <v>17.62</v>
      </c>
      <c r="L23" s="10">
        <f t="shared" si="1"/>
        <v>1.06</v>
      </c>
      <c r="M23" s="12"/>
      <c r="N23" s="13"/>
      <c r="O23" s="21">
        <v>0.39</v>
      </c>
      <c r="P23" s="1">
        <v>1424.71875</v>
      </c>
      <c r="Q23" s="15">
        <v>16.95</v>
      </c>
      <c r="R23" s="1">
        <v>39184.162499999999</v>
      </c>
      <c r="S23" s="16">
        <v>0.28000000000000003</v>
      </c>
      <c r="T23" s="1">
        <v>194.18700000000001</v>
      </c>
      <c r="U23" s="13"/>
      <c r="V23" s="13"/>
      <c r="W23" s="17"/>
      <c r="X23" s="13"/>
      <c r="Y23" s="17"/>
      <c r="Z23" s="13"/>
      <c r="AA23" s="13"/>
      <c r="AB23" s="13"/>
      <c r="AC23" s="13"/>
      <c r="AD23" s="13"/>
      <c r="AE23" s="10">
        <v>7.0000000000000007E-2</v>
      </c>
      <c r="AF23" s="1">
        <f>AE23*$AF$1</f>
        <v>7.0000000000000007E-2</v>
      </c>
      <c r="AG23" s="13"/>
      <c r="AH23" s="10">
        <v>0.99</v>
      </c>
      <c r="AI23" s="1">
        <f t="shared" si="2"/>
        <v>40803.068249999997</v>
      </c>
      <c r="AJ23" s="18">
        <f t="shared" si="3"/>
        <v>4.114676963764258</v>
      </c>
      <c r="AK23" s="1">
        <f t="shared" si="4"/>
        <v>4114.6769637642574</v>
      </c>
    </row>
    <row r="24" spans="1:37" x14ac:dyDescent="0.3">
      <c r="A24" s="10" t="s">
        <v>84</v>
      </c>
      <c r="B24" s="10" t="s">
        <v>85</v>
      </c>
      <c r="C24" s="10" t="s">
        <v>86</v>
      </c>
      <c r="D24" s="10" t="s">
        <v>44</v>
      </c>
      <c r="E24" s="10" t="s">
        <v>53</v>
      </c>
      <c r="F24" s="11">
        <v>4</v>
      </c>
      <c r="G24" s="11">
        <v>109</v>
      </c>
      <c r="H24" s="11">
        <v>22</v>
      </c>
      <c r="I24" s="10">
        <v>78</v>
      </c>
      <c r="J24" s="10">
        <v>14.98</v>
      </c>
      <c r="K24" s="10">
        <f t="shared" si="0"/>
        <v>14.96</v>
      </c>
      <c r="L24" s="10">
        <f t="shared" si="1"/>
        <v>0</v>
      </c>
      <c r="M24" s="12"/>
      <c r="N24" s="13"/>
      <c r="O24" s="14"/>
      <c r="P24" s="13"/>
      <c r="Q24" s="15">
        <v>5.05</v>
      </c>
      <c r="R24" s="1">
        <v>11674.3375</v>
      </c>
      <c r="S24" s="16">
        <v>9.91</v>
      </c>
      <c r="T24" s="1">
        <v>6872.8327500000014</v>
      </c>
      <c r="U24" s="13"/>
      <c r="V24" s="13"/>
      <c r="W24" s="17"/>
      <c r="X24" s="13"/>
      <c r="Y24" s="17"/>
      <c r="Z24" s="13"/>
      <c r="AA24" s="13"/>
      <c r="AB24" s="13"/>
      <c r="AC24" s="13"/>
      <c r="AD24" s="13"/>
      <c r="AE24" s="13"/>
      <c r="AF24" s="13"/>
      <c r="AG24" s="13"/>
      <c r="AH24" s="13"/>
      <c r="AI24" s="1">
        <f t="shared" si="2"/>
        <v>18547.170250000003</v>
      </c>
      <c r="AJ24" s="18">
        <f t="shared" si="3"/>
        <v>1.8703400857774659</v>
      </c>
      <c r="AK24" s="1">
        <f t="shared" si="4"/>
        <v>1870.3400857774659</v>
      </c>
    </row>
    <row r="25" spans="1:37" x14ac:dyDescent="0.3">
      <c r="A25" s="10" t="s">
        <v>84</v>
      </c>
      <c r="B25" s="10" t="s">
        <v>85</v>
      </c>
      <c r="C25" s="10" t="s">
        <v>86</v>
      </c>
      <c r="D25" s="10" t="s">
        <v>44</v>
      </c>
      <c r="E25" s="10" t="s">
        <v>87</v>
      </c>
      <c r="F25" s="11">
        <v>4</v>
      </c>
      <c r="G25" s="11">
        <v>109</v>
      </c>
      <c r="H25" s="11">
        <v>22</v>
      </c>
      <c r="I25" s="10">
        <v>78</v>
      </c>
      <c r="J25" s="10">
        <v>20.36</v>
      </c>
      <c r="K25" s="10">
        <f t="shared" si="0"/>
        <v>19.919999999999998</v>
      </c>
      <c r="L25" s="10">
        <f t="shared" si="1"/>
        <v>0.45</v>
      </c>
      <c r="M25" s="12"/>
      <c r="N25" s="13"/>
      <c r="O25" s="21">
        <v>6.3</v>
      </c>
      <c r="P25" s="1">
        <v>23014.687500000011</v>
      </c>
      <c r="Q25" s="15">
        <v>13.62</v>
      </c>
      <c r="R25" s="1">
        <v>31486.035000000011</v>
      </c>
      <c r="S25" s="19"/>
      <c r="T25" s="13"/>
      <c r="U25" s="13"/>
      <c r="V25" s="13"/>
      <c r="W25" s="17"/>
      <c r="X25" s="13"/>
      <c r="Y25" s="17"/>
      <c r="Z25" s="13"/>
      <c r="AA25" s="13"/>
      <c r="AB25" s="13"/>
      <c r="AC25" s="13"/>
      <c r="AD25" s="13"/>
      <c r="AE25" s="13"/>
      <c r="AF25" s="13"/>
      <c r="AG25" s="13"/>
      <c r="AH25" s="10">
        <v>0.45</v>
      </c>
      <c r="AI25" s="1">
        <f t="shared" si="2"/>
        <v>54500.722500000018</v>
      </c>
      <c r="AJ25" s="18">
        <f t="shared" si="3"/>
        <v>5.4959804984581879</v>
      </c>
      <c r="AK25" s="1">
        <f t="shared" si="4"/>
        <v>5495.9804984581879</v>
      </c>
    </row>
    <row r="26" spans="1:37" x14ac:dyDescent="0.3">
      <c r="A26" s="10" t="s">
        <v>84</v>
      </c>
      <c r="B26" s="10" t="s">
        <v>85</v>
      </c>
      <c r="C26" s="10" t="s">
        <v>86</v>
      </c>
      <c r="D26" s="10" t="s">
        <v>44</v>
      </c>
      <c r="E26" s="10" t="s">
        <v>54</v>
      </c>
      <c r="F26" s="11">
        <v>4</v>
      </c>
      <c r="G26" s="11">
        <v>109</v>
      </c>
      <c r="H26" s="11">
        <v>22</v>
      </c>
      <c r="I26" s="10">
        <v>78</v>
      </c>
      <c r="J26" s="10">
        <v>11.57</v>
      </c>
      <c r="K26" s="10">
        <f t="shared" si="0"/>
        <v>11.379999999999999</v>
      </c>
      <c r="L26" s="10">
        <f t="shared" si="1"/>
        <v>0.13</v>
      </c>
      <c r="M26" s="12"/>
      <c r="N26" s="13"/>
      <c r="O26" s="14"/>
      <c r="P26" s="13"/>
      <c r="Q26" s="15">
        <v>9.19</v>
      </c>
      <c r="R26" s="1">
        <v>21244.982499999998</v>
      </c>
      <c r="S26" s="16">
        <v>2.19</v>
      </c>
      <c r="T26" s="1">
        <v>1518.8197500000001</v>
      </c>
      <c r="U26" s="13"/>
      <c r="V26" s="13"/>
      <c r="W26" s="17"/>
      <c r="X26" s="13"/>
      <c r="Y26" s="17"/>
      <c r="Z26" s="13"/>
      <c r="AA26" s="13"/>
      <c r="AB26" s="13"/>
      <c r="AC26" s="13"/>
      <c r="AD26" s="13"/>
      <c r="AE26" s="13"/>
      <c r="AF26" s="13"/>
      <c r="AG26" s="13"/>
      <c r="AH26" s="10">
        <v>0.13</v>
      </c>
      <c r="AI26" s="1">
        <f t="shared" si="2"/>
        <v>22763.802249999997</v>
      </c>
      <c r="AJ26" s="18">
        <f t="shared" si="3"/>
        <v>2.295555132076617</v>
      </c>
      <c r="AK26" s="1">
        <f t="shared" si="4"/>
        <v>2295.5551320766167</v>
      </c>
    </row>
    <row r="27" spans="1:37" x14ac:dyDescent="0.3">
      <c r="A27" s="10" t="s">
        <v>88</v>
      </c>
      <c r="B27" s="10" t="s">
        <v>89</v>
      </c>
      <c r="C27" s="10" t="s">
        <v>90</v>
      </c>
      <c r="D27" s="10" t="s">
        <v>44</v>
      </c>
      <c r="E27" s="10" t="s">
        <v>54</v>
      </c>
      <c r="F27" s="11">
        <v>4</v>
      </c>
      <c r="G27" s="11">
        <v>109</v>
      </c>
      <c r="H27" s="11">
        <v>22</v>
      </c>
      <c r="I27" s="10">
        <v>5</v>
      </c>
      <c r="J27" s="10">
        <v>0.93</v>
      </c>
      <c r="K27" s="10">
        <f t="shared" si="0"/>
        <v>0.51</v>
      </c>
      <c r="L27" s="10">
        <f t="shared" si="1"/>
        <v>0.39</v>
      </c>
      <c r="M27" s="12"/>
      <c r="N27" s="13"/>
      <c r="O27" s="14"/>
      <c r="P27" s="13"/>
      <c r="Q27" s="22"/>
      <c r="R27" s="13"/>
      <c r="S27" s="19"/>
      <c r="T27" s="13"/>
      <c r="U27" s="13"/>
      <c r="V27" s="13"/>
      <c r="W27" s="20">
        <v>0.51</v>
      </c>
      <c r="X27" s="1">
        <v>141.47909999999999</v>
      </c>
      <c r="Y27" s="17"/>
      <c r="Z27" s="13"/>
      <c r="AA27" s="13"/>
      <c r="AB27" s="13"/>
      <c r="AC27" s="13"/>
      <c r="AD27" s="13"/>
      <c r="AE27" s="13"/>
      <c r="AF27" s="13"/>
      <c r="AG27" s="13"/>
      <c r="AH27" s="10">
        <v>0.39</v>
      </c>
      <c r="AI27" s="1">
        <f t="shared" si="2"/>
        <v>141.47909999999999</v>
      </c>
      <c r="AJ27" s="18">
        <f t="shared" si="3"/>
        <v>1.4267083790300495E-2</v>
      </c>
      <c r="AK27" s="1">
        <f t="shared" si="4"/>
        <v>14.267083790300495</v>
      </c>
    </row>
    <row r="28" spans="1:37" x14ac:dyDescent="0.3">
      <c r="A28" s="10" t="s">
        <v>91</v>
      </c>
      <c r="B28" s="10" t="s">
        <v>92</v>
      </c>
      <c r="C28" s="10" t="s">
        <v>93</v>
      </c>
      <c r="D28" s="10" t="s">
        <v>44</v>
      </c>
      <c r="E28" s="10" t="s">
        <v>87</v>
      </c>
      <c r="F28" s="11">
        <v>4</v>
      </c>
      <c r="G28" s="11">
        <v>109</v>
      </c>
      <c r="H28" s="11">
        <v>22</v>
      </c>
      <c r="I28" s="10">
        <v>35</v>
      </c>
      <c r="J28" s="10">
        <v>19.91</v>
      </c>
      <c r="K28" s="10">
        <f t="shared" si="0"/>
        <v>13.32</v>
      </c>
      <c r="L28" s="10">
        <f t="shared" si="1"/>
        <v>6.62</v>
      </c>
      <c r="M28" s="12"/>
      <c r="N28" s="13"/>
      <c r="O28" s="21">
        <v>7.14</v>
      </c>
      <c r="P28" s="1">
        <v>26083.3125</v>
      </c>
      <c r="Q28" s="15">
        <v>6.18</v>
      </c>
      <c r="R28" s="1">
        <v>14286.615</v>
      </c>
      <c r="S28" s="19"/>
      <c r="T28" s="13"/>
      <c r="U28" s="13"/>
      <c r="V28" s="13"/>
      <c r="W28" s="17"/>
      <c r="X28" s="13"/>
      <c r="Y28" s="17"/>
      <c r="Z28" s="13"/>
      <c r="AA28" s="13"/>
      <c r="AB28" s="13"/>
      <c r="AC28" s="13"/>
      <c r="AD28" s="13"/>
      <c r="AE28" s="13"/>
      <c r="AF28" s="13"/>
      <c r="AG28" s="13"/>
      <c r="AH28" s="10">
        <v>6.62</v>
      </c>
      <c r="AI28" s="1">
        <f t="shared" si="2"/>
        <v>40369.927499999998</v>
      </c>
      <c r="AJ28" s="18">
        <f t="shared" si="3"/>
        <v>4.0709980361117388</v>
      </c>
      <c r="AK28" s="1">
        <f t="shared" si="4"/>
        <v>4070.9980361117387</v>
      </c>
    </row>
    <row r="29" spans="1:37" x14ac:dyDescent="0.3">
      <c r="A29" s="10" t="s">
        <v>91</v>
      </c>
      <c r="B29" s="10" t="s">
        <v>92</v>
      </c>
      <c r="C29" s="10" t="s">
        <v>93</v>
      </c>
      <c r="D29" s="10" t="s">
        <v>44</v>
      </c>
      <c r="E29" s="10" t="s">
        <v>54</v>
      </c>
      <c r="F29" s="11">
        <v>4</v>
      </c>
      <c r="G29" s="11">
        <v>109</v>
      </c>
      <c r="H29" s="11">
        <v>22</v>
      </c>
      <c r="I29" s="10">
        <v>35</v>
      </c>
      <c r="J29" s="10">
        <v>15.09</v>
      </c>
      <c r="K29" s="10">
        <f t="shared" si="0"/>
        <v>14.27</v>
      </c>
      <c r="L29" s="10">
        <f t="shared" si="1"/>
        <v>0.66</v>
      </c>
      <c r="M29" s="12"/>
      <c r="N29" s="13"/>
      <c r="O29" s="14"/>
      <c r="P29" s="13"/>
      <c r="Q29" s="15">
        <v>12.18</v>
      </c>
      <c r="R29" s="1">
        <v>28157.115000000002</v>
      </c>
      <c r="S29" s="16">
        <v>0.09</v>
      </c>
      <c r="T29" s="1">
        <v>62.41725000000001</v>
      </c>
      <c r="U29" s="13"/>
      <c r="V29" s="13"/>
      <c r="W29" s="20">
        <v>2</v>
      </c>
      <c r="X29" s="1">
        <v>549.50701237955445</v>
      </c>
      <c r="Y29" s="17"/>
      <c r="Z29" s="13"/>
      <c r="AA29" s="13"/>
      <c r="AB29" s="13"/>
      <c r="AC29" s="13"/>
      <c r="AD29" s="13"/>
      <c r="AE29" s="13"/>
      <c r="AF29" s="13"/>
      <c r="AG29" s="13"/>
      <c r="AH29" s="10">
        <v>0.66</v>
      </c>
      <c r="AI29" s="1">
        <f t="shared" si="2"/>
        <v>28769.039262379556</v>
      </c>
      <c r="AJ29" s="18">
        <f t="shared" si="3"/>
        <v>2.9011372967654863</v>
      </c>
      <c r="AK29" s="1">
        <f t="shared" si="4"/>
        <v>2901.1372967654861</v>
      </c>
    </row>
    <row r="30" spans="1:37" x14ac:dyDescent="0.3">
      <c r="A30" s="10" t="s">
        <v>94</v>
      </c>
      <c r="B30" s="10" t="s">
        <v>95</v>
      </c>
      <c r="C30" s="10" t="s">
        <v>82</v>
      </c>
      <c r="D30" s="10" t="s">
        <v>48</v>
      </c>
      <c r="E30" s="10" t="s">
        <v>96</v>
      </c>
      <c r="F30" s="11">
        <v>4</v>
      </c>
      <c r="G30" s="11">
        <v>109</v>
      </c>
      <c r="H30" s="11">
        <v>22</v>
      </c>
      <c r="I30" s="10">
        <v>102</v>
      </c>
      <c r="J30" s="10">
        <v>12.78</v>
      </c>
      <c r="K30" s="10">
        <f t="shared" si="0"/>
        <v>10.23</v>
      </c>
      <c r="L30" s="10">
        <f t="shared" si="1"/>
        <v>2.52</v>
      </c>
      <c r="M30" s="12"/>
      <c r="N30" s="13"/>
      <c r="O30" s="21">
        <v>5.19</v>
      </c>
      <c r="P30" s="1">
        <v>18959.718749999989</v>
      </c>
      <c r="Q30" s="15">
        <v>5.04</v>
      </c>
      <c r="R30" s="1">
        <v>11651.21999999999</v>
      </c>
      <c r="S30" s="19"/>
      <c r="T30" s="13"/>
      <c r="U30" s="13"/>
      <c r="V30" s="13"/>
      <c r="W30" s="17"/>
      <c r="X30" s="13"/>
      <c r="Y30" s="17"/>
      <c r="Z30" s="13"/>
      <c r="AA30" s="13"/>
      <c r="AB30" s="13"/>
      <c r="AC30" s="13"/>
      <c r="AD30" s="13"/>
      <c r="AE30" s="13"/>
      <c r="AF30" s="13"/>
      <c r="AG30" s="13"/>
      <c r="AH30" s="10">
        <v>2.52</v>
      </c>
      <c r="AI30" s="1">
        <f t="shared" si="2"/>
        <v>30610.938749999979</v>
      </c>
      <c r="AJ30" s="18">
        <f t="shared" si="3"/>
        <v>3.0868787548550003</v>
      </c>
      <c r="AK30" s="1">
        <f t="shared" si="4"/>
        <v>3086.8787548550004</v>
      </c>
    </row>
    <row r="31" spans="1:37" x14ac:dyDescent="0.3">
      <c r="A31" s="10" t="s">
        <v>94</v>
      </c>
      <c r="B31" s="10" t="s">
        <v>95</v>
      </c>
      <c r="C31" s="10" t="s">
        <v>82</v>
      </c>
      <c r="D31" s="10" t="s">
        <v>48</v>
      </c>
      <c r="E31" s="10" t="s">
        <v>74</v>
      </c>
      <c r="F31" s="11">
        <v>4</v>
      </c>
      <c r="G31" s="11">
        <v>109</v>
      </c>
      <c r="H31" s="11">
        <v>22</v>
      </c>
      <c r="I31" s="10">
        <v>102</v>
      </c>
      <c r="J31" s="10">
        <v>4.9000000000000004</v>
      </c>
      <c r="K31" s="10">
        <f t="shared" si="0"/>
        <v>4.9000000000000004</v>
      </c>
      <c r="L31" s="10">
        <f t="shared" si="1"/>
        <v>0</v>
      </c>
      <c r="M31" s="12"/>
      <c r="N31" s="13"/>
      <c r="O31" s="14"/>
      <c r="P31" s="13"/>
      <c r="Q31" s="15">
        <v>4.9000000000000004</v>
      </c>
      <c r="R31" s="1">
        <v>11327.575000000001</v>
      </c>
      <c r="S31" s="19"/>
      <c r="T31" s="13"/>
      <c r="U31" s="13"/>
      <c r="V31" s="13"/>
      <c r="W31" s="17"/>
      <c r="X31" s="13"/>
      <c r="Y31" s="17"/>
      <c r="Z31" s="13"/>
      <c r="AA31" s="13"/>
      <c r="AB31" s="13"/>
      <c r="AC31" s="13"/>
      <c r="AD31" s="13"/>
      <c r="AE31" s="13"/>
      <c r="AF31" s="13"/>
      <c r="AG31" s="13"/>
      <c r="AH31" s="13"/>
      <c r="AI31" s="1">
        <f t="shared" si="2"/>
        <v>11327.575000000001</v>
      </c>
      <c r="AJ31" s="18">
        <f t="shared" si="3"/>
        <v>1.1422991923606609</v>
      </c>
      <c r="AK31" s="1">
        <f t="shared" si="4"/>
        <v>1142.2991923606608</v>
      </c>
    </row>
    <row r="32" spans="1:37" x14ac:dyDescent="0.3">
      <c r="A32" s="10" t="s">
        <v>97</v>
      </c>
      <c r="B32" s="10" t="s">
        <v>98</v>
      </c>
      <c r="C32" s="10" t="s">
        <v>99</v>
      </c>
      <c r="D32" s="10" t="s">
        <v>44</v>
      </c>
      <c r="E32" s="10" t="s">
        <v>74</v>
      </c>
      <c r="F32" s="11">
        <v>4</v>
      </c>
      <c r="G32" s="11">
        <v>109</v>
      </c>
      <c r="H32" s="11">
        <v>22</v>
      </c>
      <c r="I32" s="10">
        <v>134</v>
      </c>
      <c r="J32" s="10">
        <v>4.5</v>
      </c>
      <c r="K32" s="10">
        <f t="shared" si="0"/>
        <v>4.47</v>
      </c>
      <c r="L32" s="10">
        <f t="shared" si="1"/>
        <v>0</v>
      </c>
      <c r="M32" s="12"/>
      <c r="N32" s="13"/>
      <c r="O32" s="14"/>
      <c r="P32" s="13"/>
      <c r="Q32" s="15">
        <v>2.09</v>
      </c>
      <c r="R32" s="1">
        <v>4831.5575000000017</v>
      </c>
      <c r="S32" s="16">
        <v>2.38</v>
      </c>
      <c r="T32" s="1">
        <v>1650.5895</v>
      </c>
      <c r="U32" s="13"/>
      <c r="V32" s="13"/>
      <c r="W32" s="17"/>
      <c r="X32" s="13"/>
      <c r="Y32" s="17"/>
      <c r="Z32" s="13"/>
      <c r="AA32" s="13"/>
      <c r="AB32" s="13"/>
      <c r="AC32" s="13"/>
      <c r="AD32" s="13"/>
      <c r="AE32" s="13"/>
      <c r="AF32" s="13"/>
      <c r="AG32" s="13"/>
      <c r="AH32" s="13"/>
      <c r="AI32" s="1">
        <f t="shared" si="2"/>
        <v>6482.1470000000018</v>
      </c>
      <c r="AJ32" s="18">
        <f t="shared" si="3"/>
        <v>0.65367488477128433</v>
      </c>
      <c r="AK32" s="1">
        <f t="shared" si="4"/>
        <v>653.67488477128427</v>
      </c>
    </row>
    <row r="33" spans="1:37" x14ac:dyDescent="0.3">
      <c r="A33" s="10" t="s">
        <v>100</v>
      </c>
      <c r="B33" s="10" t="s">
        <v>66</v>
      </c>
      <c r="C33" s="10" t="s">
        <v>67</v>
      </c>
      <c r="D33" s="10" t="s">
        <v>48</v>
      </c>
      <c r="E33" s="10" t="s">
        <v>53</v>
      </c>
      <c r="F33" s="11">
        <v>10</v>
      </c>
      <c r="G33" s="11">
        <v>109</v>
      </c>
      <c r="H33" s="11">
        <v>22</v>
      </c>
      <c r="I33" s="10">
        <v>103</v>
      </c>
      <c r="J33" s="10">
        <v>1.37</v>
      </c>
      <c r="K33" s="10">
        <f t="shared" si="0"/>
        <v>1.36</v>
      </c>
      <c r="L33" s="10">
        <f t="shared" si="1"/>
        <v>0</v>
      </c>
      <c r="M33" s="12"/>
      <c r="N33" s="13"/>
      <c r="O33" s="14"/>
      <c r="P33" s="13"/>
      <c r="Q33" s="15">
        <v>1.36</v>
      </c>
      <c r="R33" s="1">
        <v>3143.9800000000032</v>
      </c>
      <c r="S33" s="19"/>
      <c r="T33" s="13"/>
      <c r="U33" s="13"/>
      <c r="V33" s="13"/>
      <c r="W33" s="17"/>
      <c r="X33" s="13"/>
      <c r="Y33" s="17"/>
      <c r="Z33" s="13"/>
      <c r="AA33" s="13"/>
      <c r="AB33" s="13"/>
      <c r="AC33" s="13"/>
      <c r="AD33" s="13"/>
      <c r="AE33" s="13"/>
      <c r="AF33" s="13"/>
      <c r="AG33" s="13"/>
      <c r="AH33" s="13"/>
      <c r="AI33" s="1">
        <f t="shared" si="2"/>
        <v>3143.9800000000032</v>
      </c>
      <c r="AJ33" s="18">
        <f t="shared" si="3"/>
        <v>0.31704630645112247</v>
      </c>
      <c r="AK33" s="1">
        <f t="shared" si="4"/>
        <v>317.04630645112246</v>
      </c>
    </row>
    <row r="34" spans="1:37" x14ac:dyDescent="0.3">
      <c r="A34" s="10" t="s">
        <v>101</v>
      </c>
      <c r="B34" s="10" t="s">
        <v>66</v>
      </c>
      <c r="C34" s="10" t="s">
        <v>67</v>
      </c>
      <c r="D34" s="10" t="s">
        <v>48</v>
      </c>
      <c r="E34" s="10" t="s">
        <v>58</v>
      </c>
      <c r="F34" s="11">
        <v>10</v>
      </c>
      <c r="G34" s="11">
        <v>109</v>
      </c>
      <c r="H34" s="11">
        <v>22</v>
      </c>
      <c r="I34" s="10">
        <v>75</v>
      </c>
      <c r="J34" s="10">
        <v>1</v>
      </c>
      <c r="K34" s="10">
        <f t="shared" si="0"/>
        <v>0.98</v>
      </c>
      <c r="L34" s="10">
        <f t="shared" si="1"/>
        <v>0</v>
      </c>
      <c r="M34" s="12"/>
      <c r="N34" s="13"/>
      <c r="O34" s="14"/>
      <c r="P34" s="13"/>
      <c r="Q34" s="22"/>
      <c r="R34" s="13"/>
      <c r="S34" s="19"/>
      <c r="T34" s="13"/>
      <c r="U34" s="13"/>
      <c r="V34" s="13"/>
      <c r="W34" s="20">
        <v>0.98</v>
      </c>
      <c r="X34" s="1">
        <v>257.45649209778969</v>
      </c>
      <c r="Y34" s="17"/>
      <c r="Z34" s="13"/>
      <c r="AA34" s="13"/>
      <c r="AB34" s="13"/>
      <c r="AC34" s="13"/>
      <c r="AD34" s="13"/>
      <c r="AE34" s="13"/>
      <c r="AF34" s="13"/>
      <c r="AG34" s="13"/>
      <c r="AH34" s="13"/>
      <c r="AI34" s="1">
        <f t="shared" si="2"/>
        <v>257.45649209778969</v>
      </c>
      <c r="AJ34" s="18">
        <f t="shared" si="3"/>
        <v>2.5962515630336941E-2</v>
      </c>
      <c r="AK34" s="1">
        <f t="shared" si="4"/>
        <v>25.962515630336942</v>
      </c>
    </row>
    <row r="35" spans="1:37" x14ac:dyDescent="0.3">
      <c r="B35" s="24" t="s">
        <v>102</v>
      </c>
      <c r="M35" s="25"/>
      <c r="O35" s="26"/>
      <c r="Q35" s="27"/>
      <c r="S35" s="28"/>
      <c r="W35" s="29"/>
      <c r="Y35" s="29"/>
    </row>
    <row r="36" spans="1:37" x14ac:dyDescent="0.3">
      <c r="B36" s="13" t="s">
        <v>103</v>
      </c>
      <c r="C36" s="13" t="s">
        <v>104</v>
      </c>
      <c r="D36" s="13" t="s">
        <v>105</v>
      </c>
      <c r="J36" s="10">
        <f>Y36</f>
        <v>6.62</v>
      </c>
      <c r="K36" s="10">
        <f>SUM(M36,O36,Q36,S36,U36,W36,Y36)</f>
        <v>6.62</v>
      </c>
      <c r="L36" s="10">
        <f>SUM(AA36,AC36,AE36,AG36,AH36)</f>
        <v>0</v>
      </c>
      <c r="M36" s="25"/>
      <c r="O36" s="26"/>
      <c r="Q36" s="27"/>
      <c r="S36" s="28"/>
      <c r="W36" s="29"/>
      <c r="Y36" s="20">
        <v>6.62</v>
      </c>
      <c r="Z36" s="1">
        <v>18487.740000000002</v>
      </c>
      <c r="AI36" s="1">
        <f>SUM(N36,P36,R36,T36,V36,X36,Z36)</f>
        <v>18487.740000000002</v>
      </c>
      <c r="AJ36" s="18">
        <f>IFERROR(AI36/$AI$43*100,0)</f>
        <v>1.8643470001808757</v>
      </c>
      <c r="AK36" s="1">
        <f>IFERROR(AJ36/100*$AK$1,0)</f>
        <v>1864.3470001808757</v>
      </c>
    </row>
    <row r="37" spans="1:37" x14ac:dyDescent="0.3">
      <c r="B37" s="24" t="s">
        <v>106</v>
      </c>
      <c r="M37" s="25"/>
      <c r="O37" s="26"/>
      <c r="Q37" s="27"/>
      <c r="S37" s="28"/>
      <c r="W37" s="29"/>
      <c r="Y37" s="29"/>
    </row>
    <row r="38" spans="1:37" x14ac:dyDescent="0.3">
      <c r="B38" s="13" t="s">
        <v>107</v>
      </c>
      <c r="C38" s="13" t="s">
        <v>108</v>
      </c>
      <c r="D38" s="13" t="s">
        <v>44</v>
      </c>
      <c r="J38" s="10">
        <f>Y38</f>
        <v>3.07</v>
      </c>
      <c r="K38" s="10">
        <f>SUM(M38,O38,Q38,S38,U38,W38,Y38)</f>
        <v>3.07</v>
      </c>
      <c r="L38" s="10">
        <f>SUM(AA38,AC38,AE38,AG38,AH38)</f>
        <v>0</v>
      </c>
      <c r="M38" s="25"/>
      <c r="O38" s="26"/>
      <c r="Q38" s="27"/>
      <c r="S38" s="28"/>
      <c r="W38" s="29"/>
      <c r="Y38" s="20">
        <v>3.07</v>
      </c>
      <c r="Z38" s="1">
        <v>9097.74</v>
      </c>
      <c r="AI38" s="1">
        <f>SUM(N38,P38,R38,T38,V38,X38,Z38)</f>
        <v>9097.74</v>
      </c>
      <c r="AJ38" s="18">
        <f>IFERROR(AI38/$AI$43*100,0)</f>
        <v>0.91743740865165546</v>
      </c>
      <c r="AK38" s="1">
        <f>IFERROR(AJ38/100*$AK$1,0)</f>
        <v>917.43740865165546</v>
      </c>
    </row>
    <row r="39" spans="1:37" x14ac:dyDescent="0.3">
      <c r="B39" s="13" t="s">
        <v>109</v>
      </c>
      <c r="C39" s="13" t="s">
        <v>108</v>
      </c>
      <c r="D39" s="13" t="s">
        <v>44</v>
      </c>
      <c r="J39" s="10">
        <f>Y39</f>
        <v>2.2599999999999998</v>
      </c>
      <c r="K39" s="10">
        <f>SUM(M39,O39,Q39,S39,U39,W39,Y39)</f>
        <v>2.2599999999999998</v>
      </c>
      <c r="L39" s="10">
        <f>SUM(AA39,AC39,AE39,AG39,AH39)</f>
        <v>0</v>
      </c>
      <c r="M39" s="25"/>
      <c r="O39" s="26"/>
      <c r="Q39" s="27"/>
      <c r="S39" s="28"/>
      <c r="W39" s="29"/>
      <c r="Y39" s="20">
        <v>2.2599999999999998</v>
      </c>
      <c r="Z39" s="1">
        <v>6523.02</v>
      </c>
      <c r="AI39" s="1">
        <f>SUM(N39,P39,R39,T39,V39,X39,Z39)</f>
        <v>6523.02</v>
      </c>
      <c r="AJ39" s="18">
        <f>IFERROR(AI39/$AI$43*100,0)</f>
        <v>0.65779661381649979</v>
      </c>
      <c r="AK39" s="1">
        <f>IFERROR(AJ39/100*$AK$1,0)</f>
        <v>657.79661381649976</v>
      </c>
    </row>
    <row r="40" spans="1:37" x14ac:dyDescent="0.3">
      <c r="B40" s="24" t="s">
        <v>110</v>
      </c>
      <c r="M40" s="25"/>
      <c r="O40" s="26"/>
      <c r="Q40" s="27"/>
      <c r="S40" s="28"/>
      <c r="W40" s="29"/>
      <c r="Y40" s="29"/>
    </row>
    <row r="41" spans="1:37" x14ac:dyDescent="0.3">
      <c r="B41" s="13" t="s">
        <v>111</v>
      </c>
      <c r="C41" s="13" t="s">
        <v>112</v>
      </c>
      <c r="D41" s="13" t="s">
        <v>105</v>
      </c>
      <c r="J41" s="10">
        <f>Y41</f>
        <v>0.32</v>
      </c>
      <c r="K41" s="10">
        <f>SUM(M41,O41,Q41,S41,U41,W41,Y41)</f>
        <v>0.32</v>
      </c>
      <c r="L41" s="10">
        <f>SUM(AA41,AC41,AE41,AG41,AH41)</f>
        <v>0</v>
      </c>
      <c r="M41" s="25"/>
      <c r="O41" s="26"/>
      <c r="Q41" s="27"/>
      <c r="S41" s="28"/>
      <c r="W41" s="29"/>
      <c r="Y41" s="20">
        <v>0.32</v>
      </c>
      <c r="Z41" s="1">
        <v>935.2</v>
      </c>
      <c r="AI41" s="1">
        <f>SUM(N41,P41,R41,T41,V41,X41,Z41)</f>
        <v>935.2</v>
      </c>
      <c r="AJ41" s="18">
        <f>IFERROR(AI41/$AI$43*100,0)</f>
        <v>9.4307758253261612E-2</v>
      </c>
      <c r="AK41" s="1">
        <f>IFERROR(AJ41/100*$AK$1,0)</f>
        <v>94.307758253261611</v>
      </c>
    </row>
    <row r="42" spans="1:37" x14ac:dyDescent="0.3">
      <c r="B42" s="13" t="s">
        <v>113</v>
      </c>
      <c r="C42" s="13" t="s">
        <v>112</v>
      </c>
      <c r="D42" s="13" t="s">
        <v>105</v>
      </c>
      <c r="J42" s="10">
        <f>Y42</f>
        <v>0.25</v>
      </c>
      <c r="K42" s="10">
        <f>SUM(M42,O42,Q42,S42,U42,W42,Y42)</f>
        <v>0.25</v>
      </c>
      <c r="L42" s="10">
        <f>SUM(AA42,AC42,AE42,AG42,AH42)</f>
        <v>0</v>
      </c>
      <c r="M42" s="25"/>
      <c r="O42" s="26"/>
      <c r="Q42" s="27"/>
      <c r="S42" s="28"/>
      <c r="W42" s="29"/>
      <c r="Y42" s="20">
        <v>0.25</v>
      </c>
      <c r="Z42" s="1">
        <v>730.62</v>
      </c>
      <c r="AI42" s="1">
        <f>SUM(N42,P42,R42,T42,V42,X42,Z42)</f>
        <v>730.62</v>
      </c>
      <c r="AJ42" s="18">
        <f>IFERROR(AI42/$AI$43*100,0)</f>
        <v>7.367743192365056E-2</v>
      </c>
      <c r="AK42" s="1">
        <f>IFERROR(AJ42/100*$AK$1,0)</f>
        <v>73.677431923650559</v>
      </c>
    </row>
    <row r="43" spans="1:37" x14ac:dyDescent="0.3">
      <c r="A43" s="30"/>
      <c r="B43" s="31" t="s">
        <v>114</v>
      </c>
      <c r="C43" s="32">
        <f>K43+L43</f>
        <v>501.02000000000004</v>
      </c>
      <c r="D43" s="30"/>
      <c r="E43" s="30"/>
      <c r="F43" s="30"/>
      <c r="G43" s="30"/>
      <c r="H43" s="30"/>
      <c r="I43" s="30"/>
      <c r="J43" s="30"/>
      <c r="K43" s="32">
        <f t="shared" ref="K43:T43" si="5">SUM(K3:K42)</f>
        <v>390.28000000000003</v>
      </c>
      <c r="L43" s="32">
        <f t="shared" si="5"/>
        <v>110.74000000000001</v>
      </c>
      <c r="M43" s="32">
        <f t="shared" si="5"/>
        <v>19.29</v>
      </c>
      <c r="N43" s="33">
        <f t="shared" si="5"/>
        <v>87448.803749999992</v>
      </c>
      <c r="O43" s="32">
        <f t="shared" si="5"/>
        <v>106.75</v>
      </c>
      <c r="P43" s="33">
        <f t="shared" si="5"/>
        <v>389971.09375</v>
      </c>
      <c r="Q43" s="32">
        <f t="shared" si="5"/>
        <v>191.73000000000002</v>
      </c>
      <c r="R43" s="33">
        <f t="shared" si="5"/>
        <v>443231.82749999996</v>
      </c>
      <c r="S43" s="32">
        <f t="shared" si="5"/>
        <v>44.9</v>
      </c>
      <c r="T43" s="33">
        <f t="shared" si="5"/>
        <v>31139.272500000006</v>
      </c>
      <c r="U43" s="30"/>
      <c r="V43" s="30"/>
      <c r="W43" s="32">
        <f>SUM(W3:W42)</f>
        <v>15.09</v>
      </c>
      <c r="X43" s="33">
        <f>SUM(X3:X42)</f>
        <v>4081.6236652637776</v>
      </c>
      <c r="Y43" s="32">
        <f>SUM(Y3:Y42)</f>
        <v>12.52</v>
      </c>
      <c r="Z43" s="33">
        <f>SUM(Z3:Z42)</f>
        <v>35774.32</v>
      </c>
      <c r="AA43" s="30"/>
      <c r="AB43" s="30"/>
      <c r="AC43" s="32">
        <f t="shared" ref="AC43:AK43" si="6">SUM(AC3:AC42)</f>
        <v>2.76</v>
      </c>
      <c r="AD43" s="33">
        <f t="shared" si="6"/>
        <v>25706.639999999999</v>
      </c>
      <c r="AE43" s="32">
        <f t="shared" si="6"/>
        <v>1.81</v>
      </c>
      <c r="AF43" s="33">
        <f t="shared" si="6"/>
        <v>1.81</v>
      </c>
      <c r="AG43" s="32">
        <f t="shared" si="6"/>
        <v>6.8899999999999988</v>
      </c>
      <c r="AH43" s="32">
        <f t="shared" si="6"/>
        <v>99.279999999999987</v>
      </c>
      <c r="AI43" s="33">
        <f t="shared" si="6"/>
        <v>991646.94116526342</v>
      </c>
      <c r="AJ43" s="34">
        <f t="shared" si="6"/>
        <v>100.00000000000004</v>
      </c>
      <c r="AK43" s="33">
        <f t="shared" si="6"/>
        <v>100000.00000000003</v>
      </c>
    </row>
    <row r="46" spans="1:37" x14ac:dyDescent="0.3">
      <c r="AK46" s="2"/>
    </row>
  </sheetData>
  <pageMargins left="0.75" right="0.75" top="1" bottom="1" header="0.5" footer="0.5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_ip_UnifiedCompliancePolicyProperties xmlns="http://schemas.microsoft.com/sharepoint/v3" xsi:nil="true"/>
    <lcf76f155ced4ddcb4097134ff3c332f xmlns="86e58739-8685-4d29-a2ec-7c9c68f6c483">
      <Terms xmlns="http://schemas.microsoft.com/office/infopath/2007/PartnerControls"/>
    </lcf76f155ced4ddcb4097134ff3c332f>
    <TaxCatchAll xmlns="0443536a-32f8-43be-b347-138dc7c4b70d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99F471694366554EA47E0857EFF9B72E" ma:contentTypeVersion="21" ma:contentTypeDescription="Create a new document." ma:contentTypeScope="" ma:versionID="b1c8a3c682e87a8b13a2fa657b5a72f8">
  <xsd:schema xmlns:xsd="http://www.w3.org/2001/XMLSchema" xmlns:xs="http://www.w3.org/2001/XMLSchema" xmlns:p="http://schemas.microsoft.com/office/2006/metadata/properties" xmlns:ns1="http://schemas.microsoft.com/sharepoint/v3" xmlns:ns2="86e58739-8685-4d29-a2ec-7c9c68f6c483" xmlns:ns3="0443536a-32f8-43be-b347-138dc7c4b70d" targetNamespace="http://schemas.microsoft.com/office/2006/metadata/properties" ma:root="true" ma:fieldsID="d6e52d1b4dfdc60daff2d91372e31ff7" ns1:_="" ns2:_="" ns3:_="">
    <xsd:import namespace="http://schemas.microsoft.com/sharepoint/v3"/>
    <xsd:import namespace="86e58739-8685-4d29-a2ec-7c9c68f6c483"/>
    <xsd:import namespace="0443536a-32f8-43be-b347-138dc7c4b70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1:_ip_UnifiedCompliancePolicyProperties" minOccurs="0"/>
                <xsd:element ref="ns1:_ip_UnifiedCompliancePolicyUIAction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LengthInSeconds" minOccurs="0"/>
                <xsd:element ref="ns2:MediaServiceObjectDetectorVersions" minOccurs="0"/>
                <xsd:element ref="ns2:MediaServiceSearchProperties" minOccurs="0"/>
                <xsd:element ref="ns2:MediaServiceLocation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17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18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6e58739-8685-4d29-a2ec-7c9c68f6c483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lcf76f155ced4ddcb4097134ff3c332f" ma:index="22" nillable="true" ma:taxonomy="true" ma:internalName="lcf76f155ced4ddcb4097134ff3c332f" ma:taxonomyFieldName="MediaServiceImageTags" ma:displayName="Image Tags" ma:readOnly="false" ma:fieldId="{5cf76f15-5ced-4ddc-b409-7134ff3c332f}" ma:taxonomyMulti="true" ma:sspId="6bccc17c-46ff-49d2-8759-2bb659646c8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LengthInSeconds" ma:index="24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bjectDetectorVersions" ma:index="25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6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Location" ma:index="27" nillable="true" ma:displayName="Location" ma:description="" ma:indexed="true" ma:internalName="MediaServiceLocation" ma:readOnly="true">
      <xsd:simpleType>
        <xsd:restriction base="dms:Text"/>
      </xsd:simpleType>
    </xsd:element>
    <xsd:element name="MediaServiceBillingMetadata" ma:index="28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443536a-32f8-43be-b347-138dc7c4b70d" elementFormDefault="qualified">
    <xsd:import namespace="http://schemas.microsoft.com/office/2006/documentManagement/types"/>
    <xsd:import namespace="http://schemas.microsoft.com/office/infopath/2007/PartnerControls"/>
    <xsd:element name="SharedWithUsers" ma:index="19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0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b914a0cd-eb9a-4db4-97f4-816251a3ff74}" ma:internalName="TaxCatchAll" ma:showField="CatchAllData" ma:web="0443536a-32f8-43be-b347-138dc7c4b70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0893C86-DDAF-4CF7-AE92-304B0E9C72C1}">
  <ds:schemaRefs>
    <ds:schemaRef ds:uri="http://schemas.microsoft.com/office/2006/metadata/properties"/>
    <ds:schemaRef ds:uri="http://schemas.microsoft.com/office/infopath/2007/PartnerControls"/>
    <ds:schemaRef ds:uri="http://schemas.microsoft.com/sharepoint/v3"/>
    <ds:schemaRef ds:uri="86e58739-8685-4d29-a2ec-7c9c68f6c483"/>
    <ds:schemaRef ds:uri="0443536a-32f8-43be-b347-138dc7c4b70d"/>
  </ds:schemaRefs>
</ds:datastoreItem>
</file>

<file path=customXml/itemProps2.xml><?xml version="1.0" encoding="utf-8"?>
<ds:datastoreItem xmlns:ds="http://schemas.openxmlformats.org/officeDocument/2006/customXml" ds:itemID="{F90DE7F8-DB7C-4DC7-AD21-A75656B4030C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090003A8-C521-4569-B582-29942A28040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86e58739-8685-4d29-a2ec-7c9c68f6c483"/>
    <ds:schemaRef ds:uri="0443536a-32f8-43be-b347-138dc7c4b70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ExhibitA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Derek Ebertowski</cp:lastModifiedBy>
  <dcterms:created xsi:type="dcterms:W3CDTF">2026-09-30T14:01:46Z</dcterms:created>
  <dcterms:modified xsi:type="dcterms:W3CDTF">2026-10-07T15:05:28Z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0x01010099F471694366554EA47E0857EFF9B72E</vt:lpwstr>
  </property>
  <property fmtid="{D5CDD505-2E9C-101B-9397-08002B2CF9AE}" pid="3" name="MediaServiceImageTags">
    <vt:lpwstr/>
  </property>
</Properties>
</file>