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h2overviewers.sharepoint.com/Shared Documents/H2Overviewers Master/Company Share/Rice County/Group 1/CD 26/"/>
    </mc:Choice>
  </mc:AlternateContent>
  <xr:revisionPtr revIDLastSave="3" documentId="11_99EA22C54AAD37E1B40CE3B318169BD0AD729496" xr6:coauthVersionLast="47" xr6:coauthVersionMax="47" xr10:uidLastSave="{7ACDF49F-FF7F-4608-8CA3-6AD80F437C53}"/>
  <bookViews>
    <workbookView xWindow="-57720" yWindow="-120" windowWidth="29040" windowHeight="15720" xr2:uid="{00000000-000D-0000-FFFF-FFFF00000000}"/>
  </bookViews>
  <sheets>
    <sheet name="Exhibi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27" i="1" l="1"/>
  <c r="AH63" i="1"/>
  <c r="AG63" i="1"/>
  <c r="AD63" i="1"/>
  <c r="AC63" i="1"/>
  <c r="Z63" i="1"/>
  <c r="Y63" i="1"/>
  <c r="X63" i="1"/>
  <c r="W63" i="1"/>
  <c r="V63" i="1"/>
  <c r="U63" i="1"/>
  <c r="T63" i="1"/>
  <c r="S63" i="1"/>
  <c r="R63" i="1"/>
  <c r="Q63" i="1"/>
  <c r="P63" i="1"/>
  <c r="O63" i="1"/>
  <c r="N63" i="1"/>
  <c r="M63" i="1"/>
  <c r="AI62" i="1"/>
  <c r="L62" i="1"/>
  <c r="K62" i="1"/>
  <c r="J62" i="1"/>
  <c r="AI61" i="1"/>
  <c r="L61" i="1"/>
  <c r="K61" i="1"/>
  <c r="J61" i="1"/>
  <c r="AI60" i="1"/>
  <c r="L60" i="1"/>
  <c r="K60" i="1"/>
  <c r="J60" i="1"/>
  <c r="AI59" i="1"/>
  <c r="L59" i="1"/>
  <c r="K59" i="1"/>
  <c r="J59" i="1"/>
  <c r="AI58" i="1"/>
  <c r="L58" i="1"/>
  <c r="K58" i="1"/>
  <c r="J58" i="1"/>
  <c r="AI56" i="1"/>
  <c r="AD56" i="1"/>
  <c r="L56" i="1"/>
  <c r="K56" i="1"/>
  <c r="AI55" i="1"/>
  <c r="AD55" i="1"/>
  <c r="L55" i="1"/>
  <c r="K55" i="1"/>
  <c r="AI54" i="1"/>
  <c r="AD54" i="1"/>
  <c r="L54" i="1"/>
  <c r="K54" i="1"/>
  <c r="AI53" i="1"/>
  <c r="L53" i="1"/>
  <c r="K53" i="1"/>
  <c r="AI52" i="1"/>
  <c r="L52" i="1"/>
  <c r="K52" i="1"/>
  <c r="AI51" i="1"/>
  <c r="L51" i="1"/>
  <c r="K51" i="1"/>
  <c r="AI50" i="1"/>
  <c r="L50" i="1"/>
  <c r="K50" i="1"/>
  <c r="AI49" i="1"/>
  <c r="L49" i="1"/>
  <c r="K49" i="1"/>
  <c r="AI48" i="1"/>
  <c r="AD48" i="1"/>
  <c r="L48" i="1"/>
  <c r="K48" i="1"/>
  <c r="AI47" i="1"/>
  <c r="L47" i="1"/>
  <c r="K47" i="1"/>
  <c r="AI46" i="1"/>
  <c r="L46" i="1"/>
  <c r="K46" i="1"/>
  <c r="AI45" i="1"/>
  <c r="L45" i="1"/>
  <c r="K45" i="1"/>
  <c r="AI44" i="1"/>
  <c r="L44" i="1"/>
  <c r="K44" i="1"/>
  <c r="AI43" i="1"/>
  <c r="AD43" i="1"/>
  <c r="L43" i="1"/>
  <c r="K43" i="1"/>
  <c r="AI42" i="1"/>
  <c r="L42" i="1"/>
  <c r="K42" i="1"/>
  <c r="AI41" i="1"/>
  <c r="L41" i="1"/>
  <c r="K41" i="1"/>
  <c r="AI40" i="1"/>
  <c r="AD40" i="1"/>
  <c r="L40" i="1"/>
  <c r="K40" i="1"/>
  <c r="AI39" i="1"/>
  <c r="L39" i="1"/>
  <c r="K39" i="1"/>
  <c r="AI38" i="1"/>
  <c r="AD38" i="1"/>
  <c r="L38" i="1"/>
  <c r="K38" i="1"/>
  <c r="AI37" i="1"/>
  <c r="AD37" i="1"/>
  <c r="L37" i="1"/>
  <c r="K37" i="1"/>
  <c r="AI36" i="1"/>
  <c r="L36" i="1"/>
  <c r="K36" i="1"/>
  <c r="AI35" i="1"/>
  <c r="L35" i="1"/>
  <c r="K35" i="1"/>
  <c r="AI34" i="1"/>
  <c r="L34" i="1"/>
  <c r="K34" i="1"/>
  <c r="AI33" i="1"/>
  <c r="L33" i="1"/>
  <c r="K33" i="1"/>
  <c r="AI32" i="1"/>
  <c r="L32" i="1"/>
  <c r="K32" i="1"/>
  <c r="AI31" i="1"/>
  <c r="L31" i="1"/>
  <c r="K31" i="1"/>
  <c r="AI30" i="1"/>
  <c r="L30" i="1"/>
  <c r="K30" i="1"/>
  <c r="AI29" i="1"/>
  <c r="L29" i="1"/>
  <c r="K29" i="1"/>
  <c r="AI28" i="1"/>
  <c r="L28" i="1"/>
  <c r="K28" i="1"/>
  <c r="AI27" i="1"/>
  <c r="L27" i="1"/>
  <c r="K27" i="1"/>
  <c r="AI26" i="1"/>
  <c r="L26" i="1"/>
  <c r="K26" i="1"/>
  <c r="AI25" i="1"/>
  <c r="L25" i="1"/>
  <c r="K25" i="1"/>
  <c r="AI24" i="1"/>
  <c r="L24" i="1"/>
  <c r="K24" i="1"/>
  <c r="AI23" i="1"/>
  <c r="L23" i="1"/>
  <c r="K23" i="1"/>
  <c r="AI22" i="1"/>
  <c r="L22" i="1"/>
  <c r="K22" i="1"/>
  <c r="AI21" i="1"/>
  <c r="L21" i="1"/>
  <c r="K21" i="1"/>
  <c r="AI20" i="1"/>
  <c r="L20" i="1"/>
  <c r="K20" i="1"/>
  <c r="AI19" i="1"/>
  <c r="L19" i="1"/>
  <c r="K19" i="1"/>
  <c r="AI18" i="1"/>
  <c r="L18" i="1"/>
  <c r="K18" i="1"/>
  <c r="AI17" i="1"/>
  <c r="L17" i="1"/>
  <c r="K17" i="1"/>
  <c r="AI16" i="1"/>
  <c r="L16" i="1"/>
  <c r="K16" i="1"/>
  <c r="AI15" i="1"/>
  <c r="L15" i="1"/>
  <c r="K15" i="1"/>
  <c r="AI14" i="1"/>
  <c r="L14" i="1"/>
  <c r="K14" i="1"/>
  <c r="AI13" i="1"/>
  <c r="L13" i="1"/>
  <c r="K13" i="1"/>
  <c r="AI12" i="1"/>
  <c r="L12" i="1"/>
  <c r="K12" i="1"/>
  <c r="AI11" i="1"/>
  <c r="L11" i="1"/>
  <c r="K11" i="1"/>
  <c r="AI10" i="1"/>
  <c r="L10" i="1"/>
  <c r="K10" i="1"/>
  <c r="AI9" i="1"/>
  <c r="L9" i="1"/>
  <c r="K9" i="1"/>
  <c r="AI8" i="1"/>
  <c r="L8" i="1"/>
  <c r="K8" i="1"/>
  <c r="AI7" i="1"/>
  <c r="L7" i="1"/>
  <c r="K7" i="1"/>
  <c r="AI6" i="1"/>
  <c r="L6" i="1"/>
  <c r="K6" i="1"/>
  <c r="AI5" i="1"/>
  <c r="L5" i="1"/>
  <c r="K5" i="1"/>
  <c r="AI4" i="1"/>
  <c r="L4" i="1"/>
  <c r="K4" i="1"/>
  <c r="AI3" i="1"/>
  <c r="L3" i="1"/>
  <c r="K3" i="1"/>
  <c r="AK2" i="1"/>
  <c r="AI63" i="1" l="1"/>
  <c r="AJ7" i="1" s="1"/>
  <c r="AJ32" i="1"/>
  <c r="AK32" i="1" s="1"/>
  <c r="AJ31" i="1"/>
  <c r="AK31" i="1" s="1"/>
  <c r="AJ30" i="1"/>
  <c r="AK30" i="1" s="1"/>
  <c r="AJ29" i="1"/>
  <c r="AK29" i="1" s="1"/>
  <c r="AJ28" i="1"/>
  <c r="AK28" i="1" s="1"/>
  <c r="AJ27" i="1"/>
  <c r="AK27" i="1" s="1"/>
  <c r="L63" i="1"/>
  <c r="K63" i="1"/>
  <c r="C63" i="1" l="1"/>
  <c r="AJ25" i="1"/>
  <c r="AK25" i="1" s="1"/>
  <c r="AJ24" i="1"/>
  <c r="AK24" i="1" s="1"/>
  <c r="AJ23" i="1"/>
  <c r="AK23" i="1" s="1"/>
  <c r="AJ22" i="1"/>
  <c r="AK22" i="1" s="1"/>
  <c r="AJ26" i="1"/>
  <c r="AK26" i="1" s="1"/>
  <c r="AJ21" i="1"/>
  <c r="AK21" i="1" s="1"/>
  <c r="AJ11" i="1"/>
  <c r="AK11" i="1" s="1"/>
  <c r="AJ10" i="1"/>
  <c r="AK10" i="1" s="1"/>
  <c r="AJ8" i="1"/>
  <c r="AK8" i="1" s="1"/>
  <c r="AK7" i="1"/>
  <c r="AJ6" i="1"/>
  <c r="AK6" i="1" s="1"/>
  <c r="AJ5" i="1"/>
  <c r="AK5" i="1" s="1"/>
  <c r="AJ4" i="1"/>
  <c r="AK4" i="1" s="1"/>
  <c r="AJ3" i="1"/>
  <c r="AJ62" i="1"/>
  <c r="AK62" i="1" s="1"/>
  <c r="AJ61" i="1"/>
  <c r="AK61" i="1" s="1"/>
  <c r="AJ60" i="1"/>
  <c r="AK60" i="1" s="1"/>
  <c r="AJ59" i="1"/>
  <c r="AK59" i="1" s="1"/>
  <c r="AJ55" i="1"/>
  <c r="AK55" i="1" s="1"/>
  <c r="AJ53" i="1"/>
  <c r="AK53" i="1" s="1"/>
  <c r="AJ52" i="1"/>
  <c r="AK52" i="1" s="1"/>
  <c r="AJ51" i="1"/>
  <c r="AK51" i="1" s="1"/>
  <c r="AJ49" i="1"/>
  <c r="AK49" i="1" s="1"/>
  <c r="AJ47" i="1"/>
  <c r="AK47" i="1" s="1"/>
  <c r="AJ45" i="1"/>
  <c r="AK45" i="1" s="1"/>
  <c r="AJ42" i="1"/>
  <c r="AK42" i="1" s="1"/>
  <c r="AJ39" i="1"/>
  <c r="AK39" i="1" s="1"/>
  <c r="AJ37" i="1"/>
  <c r="AK37" i="1" s="1"/>
  <c r="AJ17" i="1"/>
  <c r="AK17" i="1" s="1"/>
  <c r="AJ13" i="1"/>
  <c r="AK13" i="1" s="1"/>
  <c r="AJ58" i="1"/>
  <c r="AK58" i="1" s="1"/>
  <c r="AJ44" i="1"/>
  <c r="AK44" i="1" s="1"/>
  <c r="AJ35" i="1"/>
  <c r="AK35" i="1" s="1"/>
  <c r="AJ34" i="1"/>
  <c r="AK34" i="1" s="1"/>
  <c r="AJ33" i="1"/>
  <c r="AK33" i="1" s="1"/>
  <c r="AJ20" i="1"/>
  <c r="AK20" i="1" s="1"/>
  <c r="AJ19" i="1"/>
  <c r="AK19" i="1" s="1"/>
  <c r="AJ18" i="1"/>
  <c r="AK18" i="1" s="1"/>
  <c r="AJ15" i="1"/>
  <c r="AK15" i="1" s="1"/>
  <c r="AJ14" i="1"/>
  <c r="AK14" i="1" s="1"/>
  <c r="AJ12" i="1"/>
  <c r="AK12" i="1" s="1"/>
  <c r="AJ9" i="1"/>
  <c r="AK9" i="1" s="1"/>
  <c r="AJ56" i="1"/>
  <c r="AK56" i="1" s="1"/>
  <c r="AJ54" i="1"/>
  <c r="AK54" i="1" s="1"/>
  <c r="AJ50" i="1"/>
  <c r="AK50" i="1" s="1"/>
  <c r="AJ48" i="1"/>
  <c r="AK48" i="1" s="1"/>
  <c r="AJ46" i="1"/>
  <c r="AK46" i="1" s="1"/>
  <c r="AJ43" i="1"/>
  <c r="AK43" i="1" s="1"/>
  <c r="AJ41" i="1"/>
  <c r="AK41" i="1" s="1"/>
  <c r="AJ40" i="1"/>
  <c r="AK40" i="1" s="1"/>
  <c r="AJ38" i="1"/>
  <c r="AK38" i="1" s="1"/>
  <c r="AJ36" i="1"/>
  <c r="AK36" i="1" s="1"/>
  <c r="AJ16" i="1"/>
  <c r="AK16" i="1" s="1"/>
  <c r="AJ63" i="1" l="1"/>
  <c r="AK3" i="1"/>
  <c r="AK63" i="1" s="1"/>
</calcChain>
</file>

<file path=xl/sharedStrings.xml><?xml version="1.0" encoding="utf-8"?>
<sst xmlns="http://schemas.openxmlformats.org/spreadsheetml/2006/main" count="323" uniqueCount="151">
  <si>
    <t>PIN</t>
  </si>
  <si>
    <t>NAME</t>
  </si>
  <si>
    <t>OWNER ADDRESS</t>
  </si>
  <si>
    <t>CITY STATE ZIP</t>
  </si>
  <si>
    <t>DESCRIPTION</t>
  </si>
  <si>
    <t>SEC</t>
  </si>
  <si>
    <t>TWP</t>
  </si>
  <si>
    <t>RANGE</t>
  </si>
  <si>
    <t>PARCEL ACRES</t>
  </si>
  <si>
    <t>ACRES IN TRACT</t>
  </si>
  <si>
    <t>TOTAL BENEFITED ACRES</t>
  </si>
  <si>
    <t>ACRES IN WATERSHED NOT BENEFITED</t>
  </si>
  <si>
    <t>CLASS 1 ACRES</t>
  </si>
  <si>
    <t>CLASS 1 BENEFIT</t>
  </si>
  <si>
    <t>CLASS 2 ACRES</t>
  </si>
  <si>
    <t>CLASS 2 BENEFIT</t>
  </si>
  <si>
    <t>CLASS 3 ACRES</t>
  </si>
  <si>
    <t>CLASS 3 BENEFIT</t>
  </si>
  <si>
    <t>CLASS 4 ACRES</t>
  </si>
  <si>
    <t>CLASS 4 BENEFIT</t>
  </si>
  <si>
    <t>INDUSTRIAL ACRES</t>
  </si>
  <si>
    <t>INDUSTRIAL BENEFIT</t>
  </si>
  <si>
    <t>RESIDENTIAL ACRES</t>
  </si>
  <si>
    <t>RESIDENTIAL BENEFIT</t>
  </si>
  <si>
    <t>ROAD ACRES</t>
  </si>
  <si>
    <t>ROAD BENEFIT</t>
  </si>
  <si>
    <t>SUBPRIME GRASS STRIP ACRES</t>
  </si>
  <si>
    <t>SUBPRIME GRASS STRIP DAMAGES</t>
  </si>
  <si>
    <t>PRIME GRASS STRIP ACRES</t>
  </si>
  <si>
    <t>PRIME GRASS STRIP DAMAGES</t>
  </si>
  <si>
    <t>WETLAND BUFFER STRIP ACRES</t>
  </si>
  <si>
    <t>WETLAND BUFFER STRIP DAMAGES</t>
  </si>
  <si>
    <t>DITCH ACRES</t>
  </si>
  <si>
    <t>NON BENEFITED ACRES</t>
  </si>
  <si>
    <t>TOTAL PARCEL BENEFITS</t>
  </si>
  <si>
    <t>PERCENT TOTAL BENEFITS</t>
  </si>
  <si>
    <t>14.16.3.50.001</t>
  </si>
  <si>
    <t>MICHAEL P &amp; JOANNE J HACKETT TRUST</t>
  </si>
  <si>
    <t>4830 240TH ST W</t>
  </si>
  <si>
    <t>FARIBAULT MN 55021</t>
  </si>
  <si>
    <t>SW SW</t>
  </si>
  <si>
    <t>14.16.3.50.002</t>
  </si>
  <si>
    <t>MATTHEW T &amp; ERIN N KLEVE</t>
  </si>
  <si>
    <t>23825 ECHO AVE</t>
  </si>
  <si>
    <t>14.17.3.50.002</t>
  </si>
  <si>
    <t>PETER A STREED &amp; IRINA MIKHAYLOVA</t>
  </si>
  <si>
    <t>23976 ESSIG AVE</t>
  </si>
  <si>
    <t>MORRISTOWN MN 55052</t>
  </si>
  <si>
    <t>14.17.3.50.004</t>
  </si>
  <si>
    <t>GENE A BERTRAM</t>
  </si>
  <si>
    <t>24025 FARWELL AVE</t>
  </si>
  <si>
    <t>MORRISTOWN MN  55052</t>
  </si>
  <si>
    <t>14.17.3.75.001</t>
  </si>
  <si>
    <t>DENNIS R KRENZ ET AL</t>
  </si>
  <si>
    <t>PO BOX 1227</t>
  </si>
  <si>
    <t>SE SW</t>
  </si>
  <si>
    <t>14.17.4.50.001</t>
  </si>
  <si>
    <t>SE SE</t>
  </si>
  <si>
    <t>SW SE</t>
  </si>
  <si>
    <t>14.17.4.75.001</t>
  </si>
  <si>
    <t>PAUL R &amp; DONNA M ALBERS TRUST</t>
  </si>
  <si>
    <t>23768 ECHO AVE</t>
  </si>
  <si>
    <t>14.17.4.75.002</t>
  </si>
  <si>
    <t>PETER E &amp; DONNA J BRAUN</t>
  </si>
  <si>
    <t>23932 ECHO AVE</t>
  </si>
  <si>
    <t>FARIBAULT MN  55021</t>
  </si>
  <si>
    <t>14.17.4.75.003</t>
  </si>
  <si>
    <t>ANDREW R DEGROOD</t>
  </si>
  <si>
    <t>23940 ECHO AVE</t>
  </si>
  <si>
    <t>14.18.4.75.002</t>
  </si>
  <si>
    <t>CAROL J WEINBERGER</t>
  </si>
  <si>
    <t>521 WHIPPLE WAY</t>
  </si>
  <si>
    <t>14.19.1.00.005</t>
  </si>
  <si>
    <t>WAYNE O'CONNOR TRUST &amp; MICHAEL O'CONNOR</t>
  </si>
  <si>
    <t>5248 250TH ST W</t>
  </si>
  <si>
    <t>NE NE</t>
  </si>
  <si>
    <t>NW NE</t>
  </si>
  <si>
    <t>14.19.1.25.002</t>
  </si>
  <si>
    <t>14.19.1.50.001</t>
  </si>
  <si>
    <t>MARY T O'CONNOR TRUST &amp; WAYNE O'CONNOR</t>
  </si>
  <si>
    <t>SE NE</t>
  </si>
  <si>
    <t>SW NE</t>
  </si>
  <si>
    <t>14.19.1.50.002</t>
  </si>
  <si>
    <t>WAYNE O'CONNOR TRUST</t>
  </si>
  <si>
    <t>5248 250TH</t>
  </si>
  <si>
    <t>14.19.3.00.001</t>
  </si>
  <si>
    <t>DONALD G &amp; JEANNE A MICHEL TRUST</t>
  </si>
  <si>
    <t>24406 FARWELL AVE</t>
  </si>
  <si>
    <t>NE SW</t>
  </si>
  <si>
    <t>SE NW</t>
  </si>
  <si>
    <t>14.19.3.75.001</t>
  </si>
  <si>
    <t>WAYNE O'CONNOR TRUST ET AL</t>
  </si>
  <si>
    <t>14.19.4.00.002</t>
  </si>
  <si>
    <t>CLINT L &amp; CARLA L SEVCIK</t>
  </si>
  <si>
    <t>25596 CANBY AVE</t>
  </si>
  <si>
    <t>NE SE</t>
  </si>
  <si>
    <t>NW SE</t>
  </si>
  <si>
    <t>14.19.4.25.001</t>
  </si>
  <si>
    <t>NANCY CUPP</t>
  </si>
  <si>
    <t>24525 FARWELL AVE</t>
  </si>
  <si>
    <t>14.19.4.50.001</t>
  </si>
  <si>
    <t>PHILIP W &amp; NANCY R SIMONSON</t>
  </si>
  <si>
    <t>6148 250TH ST W</t>
  </si>
  <si>
    <t>14.19.4.75.001</t>
  </si>
  <si>
    <t>14.20.1.00.001</t>
  </si>
  <si>
    <t>TODD M PALMER &amp; AMY J BORCHERT</t>
  </si>
  <si>
    <t>24087 ELMORE AVE</t>
  </si>
  <si>
    <t>14.20.1.25.001</t>
  </si>
  <si>
    <t>THOMAS J DRAPER &amp; JAMES E DRAPER TRUST</t>
  </si>
  <si>
    <t>5925 233RD ST W</t>
  </si>
  <si>
    <t>WARSAW MN 55087</t>
  </si>
  <si>
    <t>14.20.1.50.003</t>
  </si>
  <si>
    <t>TODD A MESCHKE ET AL</t>
  </si>
  <si>
    <t>24395 ELMORE AVE</t>
  </si>
  <si>
    <t>14.20.1.50.004</t>
  </si>
  <si>
    <t>TODD A &amp; TRACY A MESCHKE</t>
  </si>
  <si>
    <t>24491 ELMORE AVE</t>
  </si>
  <si>
    <t>14.20.1.75.003</t>
  </si>
  <si>
    <t>KEVIN J SAMMON</t>
  </si>
  <si>
    <t>5024 260TH ST W</t>
  </si>
  <si>
    <t>14.20.2.00.001</t>
  </si>
  <si>
    <t>DENNIS R &amp; CHARLOTTE K KRENZ</t>
  </si>
  <si>
    <t>NE NW</t>
  </si>
  <si>
    <t>14.20.2.25.001</t>
  </si>
  <si>
    <t>JOSHUA D &amp; ALYSSA K SMITH</t>
  </si>
  <si>
    <t>5810 240TH ST W</t>
  </si>
  <si>
    <t>NW NW</t>
  </si>
  <si>
    <t>14.20.2.25.003</t>
  </si>
  <si>
    <t>14.20.2.50.002</t>
  </si>
  <si>
    <t>SW NW</t>
  </si>
  <si>
    <t>14.20.2.50.003</t>
  </si>
  <si>
    <t>14.20.3.00.001</t>
  </si>
  <si>
    <t>J STEVEN SUPANCIC ET AL</t>
  </si>
  <si>
    <t>4125 W NOBLE AVE PMB 345</t>
  </si>
  <si>
    <t>VISALIA CA 93277</t>
  </si>
  <si>
    <t>14.20.3.25.001</t>
  </si>
  <si>
    <t>NW SW</t>
  </si>
  <si>
    <t>14.20.3.50.001</t>
  </si>
  <si>
    <t>14.20.4.00.001</t>
  </si>
  <si>
    <t>14.20.4.25.001</t>
  </si>
  <si>
    <t>TRAVIS R &amp; ANDREA L GIBSON</t>
  </si>
  <si>
    <t>24725 ELMORE AVE</t>
  </si>
  <si>
    <t>14.21.2.00.001</t>
  </si>
  <si>
    <t>WARSAW TOWNSHIP</t>
  </si>
  <si>
    <t>240TH STREET WEST</t>
  </si>
  <si>
    <t>PO BOX 60</t>
  </si>
  <si>
    <t>ECHO AVENUE</t>
  </si>
  <si>
    <t>ELMORE AVENUE</t>
  </si>
  <si>
    <t>ESSIG AVENUE</t>
  </si>
  <si>
    <t>FARWELL AVENUE</t>
  </si>
  <si>
    <t>TOTAL WATERSHED ACRES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</si>
</sst>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.00"/>
    <numFmt numFmtId="165" formatCode="0.0000"/>
    <numFmt numFmtId="166" formatCode="\$#,##0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9892"/>
        <bgColor rgb="FFEA9892"/>
      </patternFill>
    </fill>
    <fill>
      <patternFill patternType="solid">
        <fgColor rgb="FFFFFF00"/>
        <bgColor rgb="FFFFFF00"/>
      </patternFill>
    </fill>
    <fill>
      <patternFill patternType="solid">
        <fgColor rgb="FFE2EFDA"/>
        <bgColor rgb="FFE2EFDA"/>
      </patternFill>
    </fill>
    <fill>
      <patternFill patternType="solid">
        <fgColor rgb="FFBDD7EE"/>
        <bgColor rgb="FFBDD7EE"/>
      </patternFill>
    </fill>
    <fill>
      <patternFill patternType="solid">
        <fgColor rgb="FFEDEDED"/>
        <bgColor rgb="FFEDEDED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164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wrapText="1"/>
    </xf>
    <xf numFmtId="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4" fontId="0" fillId="4" borderId="0" xfId="0" applyNumberForma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4" fontId="0" fillId="3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4" fontId="0" fillId="6" borderId="0" xfId="0" applyNumberFormat="1" applyFill="1" applyAlignment="1">
      <alignment horizontal="center" vertical="center"/>
    </xf>
    <xf numFmtId="4" fontId="0" fillId="5" borderId="0" xfId="0" applyNumberFormat="1" applyFill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66"/>
  <sheetViews>
    <sheetView tabSelected="1" workbookViewId="0">
      <pane xSplit="1" ySplit="2" topLeftCell="L3" activePane="bottomRight" state="frozen"/>
      <selection pane="topRight"/>
      <selection pane="bottomLeft"/>
      <selection pane="bottomRight" activeCell="AC28" sqref="AC28"/>
    </sheetView>
  </sheetViews>
  <sheetFormatPr defaultRowHeight="15" x14ac:dyDescent="0.25"/>
  <cols>
    <col min="1" max="1" width="16" customWidth="1"/>
    <col min="2" max="2" width="35" customWidth="1"/>
    <col min="3" max="3" width="30" customWidth="1"/>
    <col min="4" max="4" width="25" customWidth="1"/>
    <col min="5" max="5" width="12" customWidth="1"/>
    <col min="6" max="8" width="8" customWidth="1"/>
    <col min="9" max="9" width="13" customWidth="1"/>
    <col min="10" max="10" width="13" hidden="1" customWidth="1"/>
    <col min="11" max="12" width="15" customWidth="1"/>
    <col min="13" max="22" width="13" customWidth="1"/>
    <col min="23" max="24" width="14.140625" customWidth="1"/>
    <col min="25" max="25" width="13" customWidth="1"/>
    <col min="26" max="26" width="15" customWidth="1"/>
    <col min="27" max="34" width="13" customWidth="1"/>
    <col min="35" max="35" width="15" customWidth="1"/>
    <col min="36" max="36" width="13" customWidth="1"/>
    <col min="37" max="37" width="15" customWidth="1"/>
  </cols>
  <sheetData>
    <row r="1" spans="1:37" ht="15" customHeight="1" x14ac:dyDescent="0.25">
      <c r="N1" s="1">
        <v>5181</v>
      </c>
      <c r="P1" s="1">
        <v>4175</v>
      </c>
      <c r="R1" s="1">
        <v>2642</v>
      </c>
      <c r="T1" s="1">
        <v>792.6</v>
      </c>
      <c r="V1" s="1">
        <v>792.6</v>
      </c>
      <c r="X1" s="1">
        <v>317.04000000000002</v>
      </c>
      <c r="Z1" s="1">
        <v>3340</v>
      </c>
      <c r="AB1" s="1">
        <v>5588.4</v>
      </c>
      <c r="AD1" s="1">
        <v>9314</v>
      </c>
      <c r="AF1" s="1">
        <v>1</v>
      </c>
      <c r="AK1" s="2">
        <v>100000</v>
      </c>
    </row>
    <row r="2" spans="1:37" ht="67.900000000000006" customHeight="1" x14ac:dyDescent="0.25">
      <c r="A2" s="3" t="s">
        <v>0</v>
      </c>
      <c r="B2" s="3" t="s">
        <v>1</v>
      </c>
      <c r="C2" s="4" t="s">
        <v>2</v>
      </c>
      <c r="D2" s="4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5" t="s">
        <v>12</v>
      </c>
      <c r="N2" s="4" t="s">
        <v>13</v>
      </c>
      <c r="O2" s="6" t="s">
        <v>14</v>
      </c>
      <c r="P2" s="4" t="s">
        <v>15</v>
      </c>
      <c r="Q2" s="7" t="s">
        <v>16</v>
      </c>
      <c r="R2" s="4" t="s">
        <v>17</v>
      </c>
      <c r="S2" s="8" t="s">
        <v>18</v>
      </c>
      <c r="T2" s="4" t="s">
        <v>19</v>
      </c>
      <c r="U2" s="4" t="s">
        <v>20</v>
      </c>
      <c r="V2" s="4" t="s">
        <v>21</v>
      </c>
      <c r="W2" s="9" t="s">
        <v>22</v>
      </c>
      <c r="X2" s="4" t="s">
        <v>23</v>
      </c>
      <c r="Y2" s="9" t="s">
        <v>24</v>
      </c>
      <c r="Z2" s="4" t="s">
        <v>25</v>
      </c>
      <c r="AA2" s="4" t="s">
        <v>26</v>
      </c>
      <c r="AB2" s="4" t="s">
        <v>27</v>
      </c>
      <c r="AC2" s="4" t="s">
        <v>28</v>
      </c>
      <c r="AD2" s="4" t="s">
        <v>29</v>
      </c>
      <c r="AE2" s="4" t="s">
        <v>30</v>
      </c>
      <c r="AF2" s="4" t="s">
        <v>31</v>
      </c>
      <c r="AG2" s="4" t="s">
        <v>32</v>
      </c>
      <c r="AH2" s="4" t="s">
        <v>33</v>
      </c>
      <c r="AI2" s="4" t="s">
        <v>34</v>
      </c>
      <c r="AJ2" s="4" t="s">
        <v>35</v>
      </c>
      <c r="AK2" s="4" t="str">
        <f>"NOTIONAL AMOUNT OF $"&amp;TEXT($AK$1,"#,##0")&amp;" ASSESSMENT"</f>
        <v>NOTIONAL AMOUNT OF $100,000 ASSESSMENT</v>
      </c>
    </row>
    <row r="3" spans="1:37" x14ac:dyDescent="0.25">
      <c r="A3" s="10" t="s">
        <v>36</v>
      </c>
      <c r="B3" s="10" t="s">
        <v>37</v>
      </c>
      <c r="C3" s="10" t="s">
        <v>38</v>
      </c>
      <c r="D3" s="10" t="s">
        <v>39</v>
      </c>
      <c r="E3" s="10" t="s">
        <v>40</v>
      </c>
      <c r="F3" s="11">
        <v>16</v>
      </c>
      <c r="G3" s="11">
        <v>109</v>
      </c>
      <c r="H3" s="11">
        <v>21</v>
      </c>
      <c r="I3" s="10">
        <v>29</v>
      </c>
      <c r="J3" s="10">
        <v>0.19</v>
      </c>
      <c r="K3" s="10">
        <f t="shared" ref="K3:K34" si="0">SUM(M3,O3,Q3,S3,U3,W3)</f>
        <v>0.19</v>
      </c>
      <c r="L3" s="10">
        <f t="shared" ref="L3:L34" si="1">SUM(AA3,AC3,AE3,AG3,AH3)</f>
        <v>0</v>
      </c>
      <c r="M3" s="12"/>
      <c r="N3" s="13"/>
      <c r="O3" s="14"/>
      <c r="P3" s="13"/>
      <c r="Q3" s="15">
        <v>0.19</v>
      </c>
      <c r="R3" s="1">
        <v>501.98</v>
      </c>
      <c r="S3" s="16"/>
      <c r="T3" s="13"/>
      <c r="U3" s="13"/>
      <c r="V3" s="13"/>
      <c r="W3" s="17"/>
      <c r="X3" s="13"/>
      <c r="Y3" s="17"/>
      <c r="Z3" s="13"/>
      <c r="AA3" s="13"/>
      <c r="AB3" s="13"/>
      <c r="AC3" s="13"/>
      <c r="AD3" s="13"/>
      <c r="AE3" s="13"/>
      <c r="AF3" s="13"/>
      <c r="AG3" s="13"/>
      <c r="AH3" s="13"/>
      <c r="AI3" s="1">
        <f t="shared" ref="AI3:AI34" si="2">SUM(N3,P3,R3,T3,V3,X3,Z3)</f>
        <v>501.98</v>
      </c>
      <c r="AJ3" s="18">
        <f t="shared" ref="AJ3:AJ34" si="3">IFERROR(AI3/$AI$63*100,0)</f>
        <v>2.4129570334273983E-2</v>
      </c>
      <c r="AK3" s="1">
        <f t="shared" ref="AK3:AK34" si="4">IFERROR(AJ3/100*$AK$1,0)</f>
        <v>24.129570334273982</v>
      </c>
    </row>
    <row r="4" spans="1:37" x14ac:dyDescent="0.25">
      <c r="A4" s="10" t="s">
        <v>41</v>
      </c>
      <c r="B4" s="10" t="s">
        <v>42</v>
      </c>
      <c r="C4" s="10" t="s">
        <v>43</v>
      </c>
      <c r="D4" s="10" t="s">
        <v>39</v>
      </c>
      <c r="E4" s="10" t="s">
        <v>40</v>
      </c>
      <c r="F4" s="11">
        <v>16</v>
      </c>
      <c r="G4" s="11">
        <v>109</v>
      </c>
      <c r="H4" s="11">
        <v>21</v>
      </c>
      <c r="I4" s="10">
        <v>12</v>
      </c>
      <c r="J4" s="10">
        <v>3.67</v>
      </c>
      <c r="K4" s="10">
        <f t="shared" si="0"/>
        <v>2.8</v>
      </c>
      <c r="L4" s="10">
        <f t="shared" si="1"/>
        <v>0.85</v>
      </c>
      <c r="M4" s="12"/>
      <c r="N4" s="13"/>
      <c r="O4" s="19">
        <v>0.36</v>
      </c>
      <c r="P4" s="1">
        <v>1503</v>
      </c>
      <c r="Q4" s="15">
        <v>2.44</v>
      </c>
      <c r="R4" s="1">
        <v>6446.48</v>
      </c>
      <c r="S4" s="16"/>
      <c r="T4" s="13"/>
      <c r="U4" s="13"/>
      <c r="V4" s="13"/>
      <c r="W4" s="17"/>
      <c r="X4" s="13"/>
      <c r="Y4" s="17"/>
      <c r="Z4" s="13"/>
      <c r="AA4" s="13"/>
      <c r="AB4" s="13"/>
      <c r="AC4" s="13"/>
      <c r="AD4" s="13"/>
      <c r="AE4" s="13"/>
      <c r="AF4" s="13"/>
      <c r="AG4" s="13"/>
      <c r="AH4" s="10">
        <v>0.85</v>
      </c>
      <c r="AI4" s="1">
        <f t="shared" si="2"/>
        <v>7949.48</v>
      </c>
      <c r="AJ4" s="18">
        <f t="shared" si="3"/>
        <v>0.38212187095283545</v>
      </c>
      <c r="AK4" s="1">
        <f t="shared" si="4"/>
        <v>382.12187095283542</v>
      </c>
    </row>
    <row r="5" spans="1:37" x14ac:dyDescent="0.25">
      <c r="A5" s="10" t="s">
        <v>44</v>
      </c>
      <c r="B5" s="10" t="s">
        <v>45</v>
      </c>
      <c r="C5" s="10" t="s">
        <v>46</v>
      </c>
      <c r="D5" s="10" t="s">
        <v>47</v>
      </c>
      <c r="E5" s="10" t="s">
        <v>40</v>
      </c>
      <c r="F5" s="11">
        <v>17</v>
      </c>
      <c r="G5" s="11">
        <v>109</v>
      </c>
      <c r="H5" s="11">
        <v>21</v>
      </c>
      <c r="I5" s="10">
        <v>3</v>
      </c>
      <c r="J5" s="10">
        <v>2.29</v>
      </c>
      <c r="K5" s="10">
        <f t="shared" si="0"/>
        <v>2.2999999999999998</v>
      </c>
      <c r="L5" s="10">
        <f t="shared" si="1"/>
        <v>0</v>
      </c>
      <c r="M5" s="12"/>
      <c r="N5" s="13"/>
      <c r="O5" s="14"/>
      <c r="P5" s="13"/>
      <c r="Q5" s="20"/>
      <c r="R5" s="13"/>
      <c r="S5" s="16"/>
      <c r="T5" s="13"/>
      <c r="U5" s="13"/>
      <c r="V5" s="13"/>
      <c r="W5" s="21">
        <v>2.2999999999999998</v>
      </c>
      <c r="X5" s="1">
        <v>339.45995693226052</v>
      </c>
      <c r="Y5" s="17"/>
      <c r="Z5" s="13"/>
      <c r="AA5" s="13"/>
      <c r="AB5" s="13"/>
      <c r="AC5" s="13"/>
      <c r="AD5" s="13"/>
      <c r="AE5" s="13"/>
      <c r="AF5" s="13"/>
      <c r="AG5" s="13"/>
      <c r="AH5" s="13"/>
      <c r="AI5" s="1">
        <f t="shared" si="2"/>
        <v>339.45995693226052</v>
      </c>
      <c r="AJ5" s="18">
        <f t="shared" si="3"/>
        <v>1.6317428794905369E-2</v>
      </c>
      <c r="AK5" s="1">
        <f t="shared" si="4"/>
        <v>16.317428794905368</v>
      </c>
    </row>
    <row r="6" spans="1:37" x14ac:dyDescent="0.25">
      <c r="A6" s="10" t="s">
        <v>48</v>
      </c>
      <c r="B6" s="10" t="s">
        <v>49</v>
      </c>
      <c r="C6" s="10" t="s">
        <v>50</v>
      </c>
      <c r="D6" s="10" t="s">
        <v>51</v>
      </c>
      <c r="E6" s="10" t="s">
        <v>40</v>
      </c>
      <c r="F6" s="11">
        <v>17</v>
      </c>
      <c r="G6" s="11">
        <v>109</v>
      </c>
      <c r="H6" s="11">
        <v>21</v>
      </c>
      <c r="I6" s="10">
        <v>33</v>
      </c>
      <c r="J6" s="10">
        <v>16.739999999999998</v>
      </c>
      <c r="K6" s="10">
        <f t="shared" si="0"/>
        <v>16.73</v>
      </c>
      <c r="L6" s="10">
        <f t="shared" si="1"/>
        <v>0</v>
      </c>
      <c r="M6" s="12"/>
      <c r="N6" s="13"/>
      <c r="O6" s="19">
        <v>1.23</v>
      </c>
      <c r="P6" s="1">
        <v>2567.625</v>
      </c>
      <c r="Q6" s="15">
        <v>6.98</v>
      </c>
      <c r="R6" s="1">
        <v>9220.5800000000017</v>
      </c>
      <c r="S6" s="22">
        <v>7.94</v>
      </c>
      <c r="T6" s="1">
        <v>3146.6220000000012</v>
      </c>
      <c r="U6" s="13"/>
      <c r="V6" s="13"/>
      <c r="W6" s="21">
        <v>0.57999999999999996</v>
      </c>
      <c r="X6" s="1">
        <v>82.747439999999997</v>
      </c>
      <c r="Y6" s="17"/>
      <c r="Z6" s="13"/>
      <c r="AA6" s="13"/>
      <c r="AB6" s="13"/>
      <c r="AC6" s="13"/>
      <c r="AD6" s="13"/>
      <c r="AE6" s="13"/>
      <c r="AF6" s="13"/>
      <c r="AG6" s="13"/>
      <c r="AH6" s="13"/>
      <c r="AI6" s="1">
        <f t="shared" si="2"/>
        <v>15017.574440000002</v>
      </c>
      <c r="AJ6" s="18">
        <f t="shared" si="3"/>
        <v>0.72187660604043047</v>
      </c>
      <c r="AK6" s="1">
        <f t="shared" si="4"/>
        <v>721.87660604043049</v>
      </c>
    </row>
    <row r="7" spans="1:37" x14ac:dyDescent="0.25">
      <c r="A7" s="10" t="s">
        <v>52</v>
      </c>
      <c r="B7" s="10" t="s">
        <v>53</v>
      </c>
      <c r="C7" s="10" t="s">
        <v>54</v>
      </c>
      <c r="D7" s="10" t="s">
        <v>39</v>
      </c>
      <c r="E7" s="10" t="s">
        <v>55</v>
      </c>
      <c r="F7" s="11">
        <v>17</v>
      </c>
      <c r="G7" s="11">
        <v>109</v>
      </c>
      <c r="H7" s="11">
        <v>21</v>
      </c>
      <c r="I7" s="10">
        <v>40</v>
      </c>
      <c r="J7" s="10">
        <v>15.54</v>
      </c>
      <c r="K7" s="10">
        <f t="shared" si="0"/>
        <v>15.540000000000001</v>
      </c>
      <c r="L7" s="10">
        <f t="shared" si="1"/>
        <v>0</v>
      </c>
      <c r="M7" s="12"/>
      <c r="N7" s="13"/>
      <c r="O7" s="14"/>
      <c r="P7" s="13"/>
      <c r="Q7" s="15">
        <v>0.99</v>
      </c>
      <c r="R7" s="1">
        <v>2615.094359630315</v>
      </c>
      <c r="S7" s="22">
        <v>14.55</v>
      </c>
      <c r="T7" s="1">
        <v>11530.188767460941</v>
      </c>
      <c r="U7" s="13"/>
      <c r="V7" s="13"/>
      <c r="W7" s="17"/>
      <c r="X7" s="13"/>
      <c r="Y7" s="17"/>
      <c r="Z7" s="13"/>
      <c r="AA7" s="13"/>
      <c r="AB7" s="13"/>
      <c r="AC7" s="13"/>
      <c r="AD7" s="13"/>
      <c r="AE7" s="13"/>
      <c r="AF7" s="13"/>
      <c r="AG7" s="13"/>
      <c r="AH7" s="13"/>
      <c r="AI7" s="1">
        <f t="shared" si="2"/>
        <v>14145.283127091256</v>
      </c>
      <c r="AJ7" s="18">
        <f t="shared" si="3"/>
        <v>0.67994661961306724</v>
      </c>
      <c r="AK7" s="1">
        <f t="shared" si="4"/>
        <v>679.94661961306724</v>
      </c>
    </row>
    <row r="8" spans="1:37" x14ac:dyDescent="0.25">
      <c r="A8" s="10" t="s">
        <v>56</v>
      </c>
      <c r="B8" s="10" t="s">
        <v>53</v>
      </c>
      <c r="C8" s="10" t="s">
        <v>54</v>
      </c>
      <c r="D8" s="10" t="s">
        <v>39</v>
      </c>
      <c r="E8" s="10" t="s">
        <v>57</v>
      </c>
      <c r="F8" s="11">
        <v>17</v>
      </c>
      <c r="G8" s="11">
        <v>109</v>
      </c>
      <c r="H8" s="11">
        <v>21</v>
      </c>
      <c r="I8" s="10">
        <v>66</v>
      </c>
      <c r="J8" s="10">
        <v>14.97</v>
      </c>
      <c r="K8" s="10">
        <f t="shared" si="0"/>
        <v>14.83</v>
      </c>
      <c r="L8" s="10">
        <f t="shared" si="1"/>
        <v>0.13</v>
      </c>
      <c r="M8" s="12"/>
      <c r="N8" s="13"/>
      <c r="O8" s="14"/>
      <c r="P8" s="13"/>
      <c r="Q8" s="15">
        <v>3.4</v>
      </c>
      <c r="R8" s="1">
        <v>8982.7999999999993</v>
      </c>
      <c r="S8" s="22">
        <v>11.43</v>
      </c>
      <c r="T8" s="1">
        <v>9059.4179999999997</v>
      </c>
      <c r="U8" s="13"/>
      <c r="V8" s="13"/>
      <c r="W8" s="17"/>
      <c r="X8" s="13"/>
      <c r="Y8" s="17"/>
      <c r="Z8" s="13"/>
      <c r="AA8" s="13"/>
      <c r="AB8" s="13"/>
      <c r="AC8" s="13"/>
      <c r="AD8" s="13"/>
      <c r="AE8" s="13"/>
      <c r="AF8" s="13"/>
      <c r="AG8" s="13"/>
      <c r="AH8" s="10">
        <v>0.13</v>
      </c>
      <c r="AI8" s="1">
        <f t="shared" si="2"/>
        <v>18042.218000000001</v>
      </c>
      <c r="AJ8" s="18">
        <f t="shared" si="3"/>
        <v>0.86726755690924762</v>
      </c>
      <c r="AK8" s="1">
        <f t="shared" si="4"/>
        <v>867.26755690924756</v>
      </c>
    </row>
    <row r="9" spans="1:37" x14ac:dyDescent="0.25">
      <c r="A9" s="10" t="s">
        <v>56</v>
      </c>
      <c r="B9" s="10" t="s">
        <v>53</v>
      </c>
      <c r="C9" s="10" t="s">
        <v>54</v>
      </c>
      <c r="D9" s="10" t="s">
        <v>39</v>
      </c>
      <c r="E9" s="10" t="s">
        <v>58</v>
      </c>
      <c r="F9" s="11">
        <v>17</v>
      </c>
      <c r="G9" s="11">
        <v>109</v>
      </c>
      <c r="H9" s="11">
        <v>21</v>
      </c>
      <c r="I9" s="10">
        <v>66</v>
      </c>
      <c r="J9" s="10">
        <v>17.8</v>
      </c>
      <c r="K9" s="10">
        <f t="shared" si="0"/>
        <v>15.6</v>
      </c>
      <c r="L9" s="10">
        <f t="shared" si="1"/>
        <v>2.1800000000000002</v>
      </c>
      <c r="M9" s="12"/>
      <c r="N9" s="13"/>
      <c r="O9" s="14"/>
      <c r="P9" s="13"/>
      <c r="Q9" s="15">
        <v>3.83</v>
      </c>
      <c r="R9" s="1">
        <v>10118.86</v>
      </c>
      <c r="S9" s="22">
        <v>11.77</v>
      </c>
      <c r="T9" s="1">
        <v>9328.902</v>
      </c>
      <c r="U9" s="13"/>
      <c r="V9" s="13"/>
      <c r="W9" s="17"/>
      <c r="X9" s="13"/>
      <c r="Y9" s="17"/>
      <c r="Z9" s="13"/>
      <c r="AA9" s="13"/>
      <c r="AB9" s="13"/>
      <c r="AC9" s="13"/>
      <c r="AD9" s="13"/>
      <c r="AE9" s="13"/>
      <c r="AF9" s="13"/>
      <c r="AG9" s="13"/>
      <c r="AH9" s="10">
        <v>2.1800000000000002</v>
      </c>
      <c r="AI9" s="1">
        <f t="shared" si="2"/>
        <v>19447.762000000002</v>
      </c>
      <c r="AJ9" s="18">
        <f t="shared" si="3"/>
        <v>0.93483035384521485</v>
      </c>
      <c r="AK9" s="1">
        <f t="shared" si="4"/>
        <v>934.83035384521474</v>
      </c>
    </row>
    <row r="10" spans="1:37" x14ac:dyDescent="0.25">
      <c r="A10" s="10" t="s">
        <v>59</v>
      </c>
      <c r="B10" s="10" t="s">
        <v>60</v>
      </c>
      <c r="C10" s="10" t="s">
        <v>61</v>
      </c>
      <c r="D10" s="10" t="s">
        <v>39</v>
      </c>
      <c r="E10" s="10" t="s">
        <v>57</v>
      </c>
      <c r="F10" s="11">
        <v>17</v>
      </c>
      <c r="G10" s="11">
        <v>109</v>
      </c>
      <c r="H10" s="11">
        <v>21</v>
      </c>
      <c r="I10" s="10">
        <v>10</v>
      </c>
      <c r="J10" s="10">
        <v>1.26</v>
      </c>
      <c r="K10" s="10">
        <f t="shared" si="0"/>
        <v>1.26</v>
      </c>
      <c r="L10" s="10">
        <f t="shared" si="1"/>
        <v>0</v>
      </c>
      <c r="M10" s="12"/>
      <c r="N10" s="13"/>
      <c r="O10" s="14"/>
      <c r="P10" s="13"/>
      <c r="Q10" s="20"/>
      <c r="R10" s="13"/>
      <c r="S10" s="22">
        <v>1.26</v>
      </c>
      <c r="T10" s="1">
        <v>998.67600000000004</v>
      </c>
      <c r="U10" s="13"/>
      <c r="V10" s="13"/>
      <c r="W10" s="17"/>
      <c r="X10" s="13"/>
      <c r="Y10" s="17"/>
      <c r="Z10" s="13"/>
      <c r="AA10" s="13"/>
      <c r="AB10" s="13"/>
      <c r="AC10" s="13"/>
      <c r="AD10" s="13"/>
      <c r="AE10" s="13"/>
      <c r="AF10" s="13"/>
      <c r="AG10" s="13"/>
      <c r="AH10" s="13"/>
      <c r="AI10" s="1">
        <f t="shared" si="2"/>
        <v>998.67600000000004</v>
      </c>
      <c r="AJ10" s="18">
        <f t="shared" si="3"/>
        <v>4.8005145191345085E-2</v>
      </c>
      <c r="AK10" s="1">
        <f t="shared" si="4"/>
        <v>48.005145191345086</v>
      </c>
    </row>
    <row r="11" spans="1:37" x14ac:dyDescent="0.25">
      <c r="A11" s="10" t="s">
        <v>62</v>
      </c>
      <c r="B11" s="10" t="s">
        <v>63</v>
      </c>
      <c r="C11" s="10" t="s">
        <v>64</v>
      </c>
      <c r="D11" s="10" t="s">
        <v>65</v>
      </c>
      <c r="E11" s="10" t="s">
        <v>57</v>
      </c>
      <c r="F11" s="11">
        <v>17</v>
      </c>
      <c r="G11" s="11">
        <v>109</v>
      </c>
      <c r="H11" s="11">
        <v>21</v>
      </c>
      <c r="I11" s="10">
        <v>1</v>
      </c>
      <c r="J11" s="10">
        <v>0.53</v>
      </c>
      <c r="K11" s="10">
        <f t="shared" si="0"/>
        <v>0.13</v>
      </c>
      <c r="L11" s="10">
        <f t="shared" si="1"/>
        <v>0.41</v>
      </c>
      <c r="M11" s="12"/>
      <c r="N11" s="13"/>
      <c r="O11" s="14"/>
      <c r="P11" s="13"/>
      <c r="Q11" s="20"/>
      <c r="R11" s="13"/>
      <c r="S11" s="16"/>
      <c r="T11" s="13"/>
      <c r="U11" s="13"/>
      <c r="V11" s="13"/>
      <c r="W11" s="21">
        <v>0.13</v>
      </c>
      <c r="X11" s="1">
        <v>37.093680000000013</v>
      </c>
      <c r="Y11" s="17"/>
      <c r="Z11" s="13"/>
      <c r="AA11" s="13"/>
      <c r="AB11" s="13"/>
      <c r="AC11" s="13"/>
      <c r="AD11" s="13"/>
      <c r="AE11" s="13"/>
      <c r="AF11" s="13"/>
      <c r="AG11" s="13"/>
      <c r="AH11" s="10">
        <v>0.41</v>
      </c>
      <c r="AI11" s="1">
        <f t="shared" si="2"/>
        <v>37.093680000000013</v>
      </c>
      <c r="AJ11" s="18">
        <f t="shared" si="3"/>
        <v>1.7830482499642465E-3</v>
      </c>
      <c r="AK11" s="1">
        <f t="shared" si="4"/>
        <v>1.7830482499642464</v>
      </c>
    </row>
    <row r="12" spans="1:37" x14ac:dyDescent="0.25">
      <c r="A12" s="10" t="s">
        <v>66</v>
      </c>
      <c r="B12" s="10" t="s">
        <v>67</v>
      </c>
      <c r="C12" s="10" t="s">
        <v>68</v>
      </c>
      <c r="D12" s="10" t="s">
        <v>39</v>
      </c>
      <c r="E12" s="10" t="s">
        <v>57</v>
      </c>
      <c r="F12" s="11">
        <v>17</v>
      </c>
      <c r="G12" s="11">
        <v>109</v>
      </c>
      <c r="H12" s="11">
        <v>21</v>
      </c>
      <c r="I12" s="10">
        <v>3</v>
      </c>
      <c r="J12" s="10">
        <v>2.14</v>
      </c>
      <c r="K12" s="10">
        <f t="shared" si="0"/>
        <v>1.67</v>
      </c>
      <c r="L12" s="10">
        <f t="shared" si="1"/>
        <v>0.47</v>
      </c>
      <c r="M12" s="12"/>
      <c r="N12" s="13"/>
      <c r="O12" s="14"/>
      <c r="P12" s="13"/>
      <c r="Q12" s="20"/>
      <c r="R12" s="13"/>
      <c r="S12" s="16"/>
      <c r="T12" s="13"/>
      <c r="U12" s="13"/>
      <c r="V12" s="13"/>
      <c r="W12" s="21">
        <v>1.67</v>
      </c>
      <c r="X12" s="1">
        <v>514.8939898737292</v>
      </c>
      <c r="Y12" s="17"/>
      <c r="Z12" s="13"/>
      <c r="AA12" s="13"/>
      <c r="AB12" s="13"/>
      <c r="AC12" s="13"/>
      <c r="AD12" s="13"/>
      <c r="AE12" s="13"/>
      <c r="AF12" s="13"/>
      <c r="AG12" s="13"/>
      <c r="AH12" s="10">
        <v>0.47</v>
      </c>
      <c r="AI12" s="1">
        <f t="shared" si="2"/>
        <v>514.8939898737292</v>
      </c>
      <c r="AJ12" s="18">
        <f t="shared" si="3"/>
        <v>2.4750330179196593E-2</v>
      </c>
      <c r="AK12" s="1">
        <f t="shared" si="4"/>
        <v>24.750330179196592</v>
      </c>
    </row>
    <row r="13" spans="1:37" x14ac:dyDescent="0.25">
      <c r="A13" s="10" t="s">
        <v>69</v>
      </c>
      <c r="B13" s="10" t="s">
        <v>70</v>
      </c>
      <c r="C13" s="10" t="s">
        <v>71</v>
      </c>
      <c r="D13" s="10" t="s">
        <v>39</v>
      </c>
      <c r="E13" s="10" t="s">
        <v>57</v>
      </c>
      <c r="F13" s="11">
        <v>18</v>
      </c>
      <c r="G13" s="11">
        <v>109</v>
      </c>
      <c r="H13" s="11">
        <v>21</v>
      </c>
      <c r="I13" s="10">
        <v>77</v>
      </c>
      <c r="J13" s="10">
        <v>7.41</v>
      </c>
      <c r="K13" s="10">
        <f t="shared" si="0"/>
        <v>7.41</v>
      </c>
      <c r="L13" s="10">
        <f t="shared" si="1"/>
        <v>0</v>
      </c>
      <c r="M13" s="12"/>
      <c r="N13" s="13"/>
      <c r="O13" s="19">
        <v>0.21</v>
      </c>
      <c r="P13" s="1">
        <v>438.37499999999989</v>
      </c>
      <c r="Q13" s="15">
        <v>5.66</v>
      </c>
      <c r="R13" s="1">
        <v>7476.86</v>
      </c>
      <c r="S13" s="22">
        <v>1.54</v>
      </c>
      <c r="T13" s="1">
        <v>610.30199999999991</v>
      </c>
      <c r="U13" s="13"/>
      <c r="V13" s="13"/>
      <c r="W13" s="17"/>
      <c r="X13" s="13"/>
      <c r="Y13" s="17"/>
      <c r="Z13" s="13"/>
      <c r="AA13" s="13"/>
      <c r="AB13" s="13"/>
      <c r="AC13" s="13"/>
      <c r="AD13" s="13"/>
      <c r="AE13" s="13"/>
      <c r="AF13" s="13"/>
      <c r="AG13" s="13"/>
      <c r="AH13" s="13"/>
      <c r="AI13" s="1">
        <f t="shared" si="2"/>
        <v>8525.5370000000003</v>
      </c>
      <c r="AJ13" s="18">
        <f t="shared" si="3"/>
        <v>0.40981223291556479</v>
      </c>
      <c r="AK13" s="1">
        <f t="shared" si="4"/>
        <v>409.81223291556483</v>
      </c>
    </row>
    <row r="14" spans="1:37" x14ac:dyDescent="0.25">
      <c r="A14" s="10" t="s">
        <v>69</v>
      </c>
      <c r="B14" s="10" t="s">
        <v>70</v>
      </c>
      <c r="C14" s="10" t="s">
        <v>71</v>
      </c>
      <c r="D14" s="10" t="s">
        <v>39</v>
      </c>
      <c r="E14" s="10" t="s">
        <v>58</v>
      </c>
      <c r="F14" s="11">
        <v>18</v>
      </c>
      <c r="G14" s="11">
        <v>109</v>
      </c>
      <c r="H14" s="11">
        <v>21</v>
      </c>
      <c r="I14" s="10">
        <v>77</v>
      </c>
      <c r="J14" s="10">
        <v>0.24</v>
      </c>
      <c r="K14" s="10">
        <f t="shared" si="0"/>
        <v>0.24</v>
      </c>
      <c r="L14" s="10">
        <f t="shared" si="1"/>
        <v>0</v>
      </c>
      <c r="M14" s="12"/>
      <c r="N14" s="13"/>
      <c r="O14" s="14"/>
      <c r="P14" s="13"/>
      <c r="Q14" s="20"/>
      <c r="R14" s="13"/>
      <c r="S14" s="22">
        <v>0.24</v>
      </c>
      <c r="T14" s="1">
        <v>95.112000000000037</v>
      </c>
      <c r="U14" s="13"/>
      <c r="V14" s="13"/>
      <c r="W14" s="17"/>
      <c r="X14" s="13"/>
      <c r="Y14" s="17"/>
      <c r="Z14" s="13"/>
      <c r="AA14" s="13"/>
      <c r="AB14" s="13"/>
      <c r="AC14" s="13"/>
      <c r="AD14" s="13"/>
      <c r="AE14" s="13"/>
      <c r="AF14" s="13"/>
      <c r="AG14" s="13"/>
      <c r="AH14" s="13"/>
      <c r="AI14" s="1">
        <f t="shared" si="2"/>
        <v>95.112000000000037</v>
      </c>
      <c r="AJ14" s="18">
        <f t="shared" si="3"/>
        <v>4.5719185896519136E-3</v>
      </c>
      <c r="AK14" s="1">
        <f t="shared" si="4"/>
        <v>4.5719185896519132</v>
      </c>
    </row>
    <row r="15" spans="1:37" x14ac:dyDescent="0.25">
      <c r="A15" s="10" t="s">
        <v>72</v>
      </c>
      <c r="B15" s="10" t="s">
        <v>73</v>
      </c>
      <c r="C15" s="10" t="s">
        <v>74</v>
      </c>
      <c r="D15" s="10" t="s">
        <v>39</v>
      </c>
      <c r="E15" s="10" t="s">
        <v>75</v>
      </c>
      <c r="F15" s="11">
        <v>19</v>
      </c>
      <c r="G15" s="11">
        <v>109</v>
      </c>
      <c r="H15" s="11">
        <v>21</v>
      </c>
      <c r="I15" s="10">
        <v>46</v>
      </c>
      <c r="J15" s="10">
        <v>37.270000000000003</v>
      </c>
      <c r="K15" s="10">
        <f t="shared" si="0"/>
        <v>37.269999999999996</v>
      </c>
      <c r="L15" s="10">
        <f t="shared" si="1"/>
        <v>0</v>
      </c>
      <c r="M15" s="12"/>
      <c r="N15" s="13"/>
      <c r="O15" s="19">
        <v>27.15</v>
      </c>
      <c r="P15" s="1">
        <v>56675.625</v>
      </c>
      <c r="Q15" s="15">
        <v>9.01</v>
      </c>
      <c r="R15" s="1">
        <v>11902.21</v>
      </c>
      <c r="S15" s="22">
        <v>1.1100000000000001</v>
      </c>
      <c r="T15" s="1">
        <v>439.89299999999997</v>
      </c>
      <c r="U15" s="13"/>
      <c r="V15" s="13"/>
      <c r="W15" s="17"/>
      <c r="X15" s="13"/>
      <c r="Y15" s="17"/>
      <c r="Z15" s="13"/>
      <c r="AA15" s="13"/>
      <c r="AB15" s="13"/>
      <c r="AC15" s="13"/>
      <c r="AD15" s="13"/>
      <c r="AE15" s="13"/>
      <c r="AF15" s="13"/>
      <c r="AG15" s="13"/>
      <c r="AH15" s="13"/>
      <c r="AI15" s="1">
        <f t="shared" si="2"/>
        <v>69017.727999999988</v>
      </c>
      <c r="AJ15" s="18">
        <f t="shared" si="3"/>
        <v>3.3175985539021284</v>
      </c>
      <c r="AK15" s="1">
        <f t="shared" si="4"/>
        <v>3317.5985539021285</v>
      </c>
    </row>
    <row r="16" spans="1:37" x14ac:dyDescent="0.25">
      <c r="A16" s="10" t="s">
        <v>72</v>
      </c>
      <c r="B16" s="10" t="s">
        <v>73</v>
      </c>
      <c r="C16" s="10" t="s">
        <v>74</v>
      </c>
      <c r="D16" s="10" t="s">
        <v>39</v>
      </c>
      <c r="E16" s="10" t="s">
        <v>76</v>
      </c>
      <c r="F16" s="11">
        <v>19</v>
      </c>
      <c r="G16" s="11">
        <v>109</v>
      </c>
      <c r="H16" s="11">
        <v>21</v>
      </c>
      <c r="I16" s="10">
        <v>46</v>
      </c>
      <c r="J16" s="10">
        <v>7.87</v>
      </c>
      <c r="K16" s="10">
        <f t="shared" si="0"/>
        <v>7.8599999999999994</v>
      </c>
      <c r="L16" s="10">
        <f t="shared" si="1"/>
        <v>0</v>
      </c>
      <c r="M16" s="12"/>
      <c r="N16" s="13"/>
      <c r="O16" s="19">
        <v>1.97</v>
      </c>
      <c r="P16" s="1">
        <v>4112.375</v>
      </c>
      <c r="Q16" s="15">
        <v>3.55</v>
      </c>
      <c r="R16" s="1">
        <v>4689.55</v>
      </c>
      <c r="S16" s="22">
        <v>2.34</v>
      </c>
      <c r="T16" s="1">
        <v>927.34199999999998</v>
      </c>
      <c r="U16" s="13"/>
      <c r="V16" s="13"/>
      <c r="W16" s="17"/>
      <c r="X16" s="13"/>
      <c r="Y16" s="17"/>
      <c r="Z16" s="13"/>
      <c r="AA16" s="13"/>
      <c r="AB16" s="13"/>
      <c r="AC16" s="13"/>
      <c r="AD16" s="13"/>
      <c r="AE16" s="13"/>
      <c r="AF16" s="13"/>
      <c r="AG16" s="13"/>
      <c r="AH16" s="13"/>
      <c r="AI16" s="1">
        <f t="shared" si="2"/>
        <v>9729.2669999999998</v>
      </c>
      <c r="AJ16" s="18">
        <f t="shared" si="3"/>
        <v>0.46767407541621342</v>
      </c>
      <c r="AK16" s="1">
        <f t="shared" si="4"/>
        <v>467.67407541621344</v>
      </c>
    </row>
    <row r="17" spans="1:37" x14ac:dyDescent="0.25">
      <c r="A17" s="10" t="s">
        <v>77</v>
      </c>
      <c r="B17" s="10" t="s">
        <v>49</v>
      </c>
      <c r="C17" s="10" t="s">
        <v>50</v>
      </c>
      <c r="D17" s="10" t="s">
        <v>51</v>
      </c>
      <c r="E17" s="10" t="s">
        <v>76</v>
      </c>
      <c r="F17" s="11">
        <v>19</v>
      </c>
      <c r="G17" s="11">
        <v>109</v>
      </c>
      <c r="H17" s="11">
        <v>21</v>
      </c>
      <c r="I17" s="10">
        <v>27</v>
      </c>
      <c r="J17" s="10">
        <v>20.16</v>
      </c>
      <c r="K17" s="10">
        <f t="shared" si="0"/>
        <v>20.159999999999997</v>
      </c>
      <c r="L17" s="10">
        <f t="shared" si="1"/>
        <v>0</v>
      </c>
      <c r="M17" s="12"/>
      <c r="N17" s="13"/>
      <c r="O17" s="19">
        <v>0.99</v>
      </c>
      <c r="P17" s="1">
        <v>2066.625</v>
      </c>
      <c r="Q17" s="15">
        <v>11.67</v>
      </c>
      <c r="R17" s="1">
        <v>15416.07</v>
      </c>
      <c r="S17" s="22">
        <v>5.49</v>
      </c>
      <c r="T17" s="1">
        <v>2175.6869999999999</v>
      </c>
      <c r="U17" s="13"/>
      <c r="V17" s="13"/>
      <c r="W17" s="21">
        <v>2.0099999999999998</v>
      </c>
      <c r="X17" s="1">
        <v>287.76590306191628</v>
      </c>
      <c r="Y17" s="17"/>
      <c r="Z17" s="13"/>
      <c r="AA17" s="13"/>
      <c r="AB17" s="13"/>
      <c r="AC17" s="13"/>
      <c r="AD17" s="13"/>
      <c r="AE17" s="13"/>
      <c r="AF17" s="13"/>
      <c r="AG17" s="13"/>
      <c r="AH17" s="13"/>
      <c r="AI17" s="1">
        <f t="shared" si="2"/>
        <v>19946.147903061916</v>
      </c>
      <c r="AJ17" s="18">
        <f t="shared" si="3"/>
        <v>0.95878716029476085</v>
      </c>
      <c r="AK17" s="1">
        <f t="shared" si="4"/>
        <v>958.78716029476084</v>
      </c>
    </row>
    <row r="18" spans="1:37" x14ac:dyDescent="0.25">
      <c r="A18" s="10" t="s">
        <v>78</v>
      </c>
      <c r="B18" s="10" t="s">
        <v>79</v>
      </c>
      <c r="C18" s="10" t="s">
        <v>74</v>
      </c>
      <c r="D18" s="10" t="s">
        <v>39</v>
      </c>
      <c r="E18" s="10" t="s">
        <v>80</v>
      </c>
      <c r="F18" s="11">
        <v>19</v>
      </c>
      <c r="G18" s="11">
        <v>109</v>
      </c>
      <c r="H18" s="11">
        <v>21</v>
      </c>
      <c r="I18" s="10">
        <v>58</v>
      </c>
      <c r="J18" s="10">
        <v>29.27</v>
      </c>
      <c r="K18" s="10">
        <f t="shared" si="0"/>
        <v>29.27</v>
      </c>
      <c r="L18" s="10">
        <f t="shared" si="1"/>
        <v>0</v>
      </c>
      <c r="M18" s="23">
        <v>14.35</v>
      </c>
      <c r="N18" s="1">
        <v>37317.527238093448</v>
      </c>
      <c r="O18" s="19">
        <v>9.26</v>
      </c>
      <c r="P18" s="1">
        <v>19405.052927754819</v>
      </c>
      <c r="Q18" s="15">
        <v>3.93</v>
      </c>
      <c r="R18" s="1">
        <v>5211.6198407173724</v>
      </c>
      <c r="S18" s="22">
        <v>1.73</v>
      </c>
      <c r="T18" s="1">
        <v>688.25208583519486</v>
      </c>
      <c r="U18" s="13"/>
      <c r="V18" s="13"/>
      <c r="W18" s="17"/>
      <c r="X18" s="13"/>
      <c r="Y18" s="17"/>
      <c r="Z18" s="13"/>
      <c r="AA18" s="13"/>
      <c r="AB18" s="13"/>
      <c r="AC18" s="13"/>
      <c r="AD18" s="13"/>
      <c r="AE18" s="13"/>
      <c r="AF18" s="13"/>
      <c r="AG18" s="13"/>
      <c r="AH18" s="13"/>
      <c r="AI18" s="1">
        <f t="shared" si="2"/>
        <v>62622.452092400832</v>
      </c>
      <c r="AJ18" s="18">
        <f t="shared" si="3"/>
        <v>3.0101853903906304</v>
      </c>
      <c r="AK18" s="1">
        <f t="shared" si="4"/>
        <v>3010.1853903906303</v>
      </c>
    </row>
    <row r="19" spans="1:37" x14ac:dyDescent="0.25">
      <c r="A19" s="10" t="s">
        <v>78</v>
      </c>
      <c r="B19" s="10" t="s">
        <v>79</v>
      </c>
      <c r="C19" s="10" t="s">
        <v>74</v>
      </c>
      <c r="D19" s="10" t="s">
        <v>39</v>
      </c>
      <c r="E19" s="10" t="s">
        <v>81</v>
      </c>
      <c r="F19" s="11">
        <v>19</v>
      </c>
      <c r="G19" s="11">
        <v>109</v>
      </c>
      <c r="H19" s="11">
        <v>21</v>
      </c>
      <c r="I19" s="10">
        <v>58</v>
      </c>
      <c r="J19" s="10">
        <v>22.15</v>
      </c>
      <c r="K19" s="10">
        <f t="shared" si="0"/>
        <v>22.15</v>
      </c>
      <c r="L19" s="10">
        <f t="shared" si="1"/>
        <v>0</v>
      </c>
      <c r="M19" s="12"/>
      <c r="N19" s="13"/>
      <c r="O19" s="19">
        <v>2.83</v>
      </c>
      <c r="P19" s="1">
        <v>5907.6250000000027</v>
      </c>
      <c r="Q19" s="15">
        <v>10</v>
      </c>
      <c r="R19" s="1">
        <v>13210.000000000009</v>
      </c>
      <c r="S19" s="22">
        <v>9.32</v>
      </c>
      <c r="T19" s="1">
        <v>3693.5160000000019</v>
      </c>
      <c r="U19" s="13"/>
      <c r="V19" s="13"/>
      <c r="W19" s="17"/>
      <c r="X19" s="13"/>
      <c r="Y19" s="17"/>
      <c r="Z19" s="13"/>
      <c r="AA19" s="13"/>
      <c r="AB19" s="13"/>
      <c r="AC19" s="13"/>
      <c r="AD19" s="13"/>
      <c r="AE19" s="13"/>
      <c r="AF19" s="13"/>
      <c r="AG19" s="13"/>
      <c r="AH19" s="13"/>
      <c r="AI19" s="1">
        <f t="shared" si="2"/>
        <v>22811.141000000014</v>
      </c>
      <c r="AJ19" s="18">
        <f t="shared" si="3"/>
        <v>1.0965039068579252</v>
      </c>
      <c r="AK19" s="1">
        <f t="shared" si="4"/>
        <v>1096.5039068579254</v>
      </c>
    </row>
    <row r="20" spans="1:37" x14ac:dyDescent="0.25">
      <c r="A20" s="10" t="s">
        <v>82</v>
      </c>
      <c r="B20" s="10" t="s">
        <v>83</v>
      </c>
      <c r="C20" s="10" t="s">
        <v>84</v>
      </c>
      <c r="D20" s="10" t="s">
        <v>39</v>
      </c>
      <c r="E20" s="10" t="s">
        <v>75</v>
      </c>
      <c r="F20" s="11">
        <v>19</v>
      </c>
      <c r="G20" s="11">
        <v>109</v>
      </c>
      <c r="H20" s="11">
        <v>21</v>
      </c>
      <c r="I20" s="10">
        <v>29</v>
      </c>
      <c r="J20" s="10">
        <v>3.17</v>
      </c>
      <c r="K20" s="10">
        <f t="shared" si="0"/>
        <v>3.17</v>
      </c>
      <c r="L20" s="10">
        <f t="shared" si="1"/>
        <v>0</v>
      </c>
      <c r="M20" s="12"/>
      <c r="N20" s="13"/>
      <c r="O20" s="19">
        <v>3.17</v>
      </c>
      <c r="P20" s="1">
        <v>6617.375</v>
      </c>
      <c r="Q20" s="20"/>
      <c r="R20" s="13"/>
      <c r="S20" s="16"/>
      <c r="T20" s="13"/>
      <c r="U20" s="13"/>
      <c r="V20" s="13"/>
      <c r="W20" s="17"/>
      <c r="X20" s="13"/>
      <c r="Y20" s="17"/>
      <c r="Z20" s="13"/>
      <c r="AA20" s="13"/>
      <c r="AB20" s="13"/>
      <c r="AC20" s="13"/>
      <c r="AD20" s="13"/>
      <c r="AE20" s="13"/>
      <c r="AF20" s="13"/>
      <c r="AG20" s="13"/>
      <c r="AH20" s="13"/>
      <c r="AI20" s="1">
        <f t="shared" si="2"/>
        <v>6617.375</v>
      </c>
      <c r="AJ20" s="18">
        <f t="shared" si="3"/>
        <v>0.31808919775840933</v>
      </c>
      <c r="AK20" s="1">
        <f t="shared" si="4"/>
        <v>318.08919775840934</v>
      </c>
    </row>
    <row r="21" spans="1:37" x14ac:dyDescent="0.25">
      <c r="A21" s="10" t="s">
        <v>82</v>
      </c>
      <c r="B21" s="10" t="s">
        <v>83</v>
      </c>
      <c r="C21" s="10" t="s">
        <v>84</v>
      </c>
      <c r="D21" s="10" t="s">
        <v>39</v>
      </c>
      <c r="E21" s="10" t="s">
        <v>76</v>
      </c>
      <c r="F21" s="11">
        <v>19</v>
      </c>
      <c r="G21" s="11">
        <v>109</v>
      </c>
      <c r="H21" s="11">
        <v>21</v>
      </c>
      <c r="I21" s="10">
        <v>29</v>
      </c>
      <c r="J21" s="10">
        <v>2.61</v>
      </c>
      <c r="K21" s="10">
        <f t="shared" si="0"/>
        <v>2.6100000000000003</v>
      </c>
      <c r="L21" s="10">
        <f t="shared" si="1"/>
        <v>0</v>
      </c>
      <c r="M21" s="12"/>
      <c r="N21" s="13"/>
      <c r="O21" s="19">
        <v>0.81</v>
      </c>
      <c r="P21" s="1">
        <v>1690.875</v>
      </c>
      <c r="Q21" s="15">
        <v>1.8</v>
      </c>
      <c r="R21" s="1">
        <v>2377.8000000000002</v>
      </c>
      <c r="S21" s="16"/>
      <c r="T21" s="13"/>
      <c r="U21" s="13"/>
      <c r="V21" s="13"/>
      <c r="W21" s="17"/>
      <c r="X21" s="13"/>
      <c r="Y21" s="17"/>
      <c r="Z21" s="13"/>
      <c r="AA21" s="13"/>
      <c r="AB21" s="13"/>
      <c r="AC21" s="13"/>
      <c r="AD21" s="13"/>
      <c r="AE21" s="13"/>
      <c r="AF21" s="13"/>
      <c r="AG21" s="13"/>
      <c r="AH21" s="13"/>
      <c r="AI21" s="1">
        <f t="shared" si="2"/>
        <v>4068.6750000000002</v>
      </c>
      <c r="AJ21" s="18">
        <f t="shared" si="3"/>
        <v>0.19557627710227934</v>
      </c>
      <c r="AK21" s="1">
        <f t="shared" si="4"/>
        <v>195.57627710227936</v>
      </c>
    </row>
    <row r="22" spans="1:37" x14ac:dyDescent="0.25">
      <c r="A22" s="10" t="s">
        <v>82</v>
      </c>
      <c r="B22" s="10" t="s">
        <v>83</v>
      </c>
      <c r="C22" s="10" t="s">
        <v>84</v>
      </c>
      <c r="D22" s="10" t="s">
        <v>39</v>
      </c>
      <c r="E22" s="10" t="s">
        <v>80</v>
      </c>
      <c r="F22" s="11">
        <v>19</v>
      </c>
      <c r="G22" s="11">
        <v>109</v>
      </c>
      <c r="H22" s="11">
        <v>21</v>
      </c>
      <c r="I22" s="10">
        <v>29</v>
      </c>
      <c r="J22" s="10">
        <v>11.16</v>
      </c>
      <c r="K22" s="10">
        <f t="shared" si="0"/>
        <v>11.16</v>
      </c>
      <c r="L22" s="10">
        <f t="shared" si="1"/>
        <v>0</v>
      </c>
      <c r="M22" s="12"/>
      <c r="N22" s="13"/>
      <c r="O22" s="19">
        <v>7.87</v>
      </c>
      <c r="P22" s="1">
        <v>16428.625</v>
      </c>
      <c r="Q22" s="15">
        <v>3.29</v>
      </c>
      <c r="R22" s="1">
        <v>4346.0900000000011</v>
      </c>
      <c r="S22" s="16"/>
      <c r="T22" s="13"/>
      <c r="U22" s="13"/>
      <c r="V22" s="13"/>
      <c r="W22" s="17"/>
      <c r="X22" s="13"/>
      <c r="Y22" s="17"/>
      <c r="Z22" s="13"/>
      <c r="AA22" s="13"/>
      <c r="AB22" s="13"/>
      <c r="AC22" s="13"/>
      <c r="AD22" s="13"/>
      <c r="AE22" s="13"/>
      <c r="AF22" s="13"/>
      <c r="AG22" s="13"/>
      <c r="AH22" s="13"/>
      <c r="AI22" s="1">
        <f t="shared" si="2"/>
        <v>20774.715</v>
      </c>
      <c r="AJ22" s="18">
        <f t="shared" si="3"/>
        <v>0.99861537664248912</v>
      </c>
      <c r="AK22" s="1">
        <f t="shared" si="4"/>
        <v>998.6153766424892</v>
      </c>
    </row>
    <row r="23" spans="1:37" x14ac:dyDescent="0.25">
      <c r="A23" s="10" t="s">
        <v>82</v>
      </c>
      <c r="B23" s="10" t="s">
        <v>83</v>
      </c>
      <c r="C23" s="10" t="s">
        <v>84</v>
      </c>
      <c r="D23" s="10" t="s">
        <v>39</v>
      </c>
      <c r="E23" s="10" t="s">
        <v>81</v>
      </c>
      <c r="F23" s="11">
        <v>19</v>
      </c>
      <c r="G23" s="11">
        <v>109</v>
      </c>
      <c r="H23" s="11">
        <v>21</v>
      </c>
      <c r="I23" s="10">
        <v>29</v>
      </c>
      <c r="J23" s="10">
        <v>8.8699999999999992</v>
      </c>
      <c r="K23" s="10">
        <f t="shared" si="0"/>
        <v>8.870000000000001</v>
      </c>
      <c r="L23" s="10">
        <f t="shared" si="1"/>
        <v>0</v>
      </c>
      <c r="M23" s="12"/>
      <c r="N23" s="13"/>
      <c r="O23" s="19">
        <v>0.51</v>
      </c>
      <c r="P23" s="1">
        <v>1064.625</v>
      </c>
      <c r="Q23" s="15">
        <v>8.1300000000000008</v>
      </c>
      <c r="R23" s="1">
        <v>10739.73</v>
      </c>
      <c r="S23" s="22">
        <v>0.23</v>
      </c>
      <c r="T23" s="1">
        <v>91.149000000000001</v>
      </c>
      <c r="U23" s="13"/>
      <c r="V23" s="13"/>
      <c r="W23" s="17"/>
      <c r="X23" s="13"/>
      <c r="Y23" s="17"/>
      <c r="Z23" s="13"/>
      <c r="AA23" s="13"/>
      <c r="AB23" s="13"/>
      <c r="AC23" s="13"/>
      <c r="AD23" s="13"/>
      <c r="AE23" s="13"/>
      <c r="AF23" s="13"/>
      <c r="AG23" s="13"/>
      <c r="AH23" s="13"/>
      <c r="AI23" s="1">
        <f t="shared" si="2"/>
        <v>11895.503999999999</v>
      </c>
      <c r="AJ23" s="18">
        <f t="shared" si="3"/>
        <v>0.57180246310537763</v>
      </c>
      <c r="AK23" s="1">
        <f t="shared" si="4"/>
        <v>571.80246310537768</v>
      </c>
    </row>
    <row r="24" spans="1:37" x14ac:dyDescent="0.25">
      <c r="A24" s="10" t="s">
        <v>85</v>
      </c>
      <c r="B24" s="10" t="s">
        <v>86</v>
      </c>
      <c r="C24" s="10" t="s">
        <v>87</v>
      </c>
      <c r="D24" s="10" t="s">
        <v>47</v>
      </c>
      <c r="E24" s="10" t="s">
        <v>88</v>
      </c>
      <c r="F24" s="11">
        <v>19</v>
      </c>
      <c r="G24" s="11">
        <v>109</v>
      </c>
      <c r="H24" s="11">
        <v>21</v>
      </c>
      <c r="I24" s="10">
        <v>147</v>
      </c>
      <c r="J24" s="10">
        <v>17.7</v>
      </c>
      <c r="K24" s="10">
        <f t="shared" si="0"/>
        <v>17.68</v>
      </c>
      <c r="L24" s="10">
        <f t="shared" si="1"/>
        <v>0</v>
      </c>
      <c r="M24" s="12"/>
      <c r="N24" s="13"/>
      <c r="O24" s="19">
        <v>7.06</v>
      </c>
      <c r="P24" s="1">
        <v>14737.75</v>
      </c>
      <c r="Q24" s="15">
        <v>10.62</v>
      </c>
      <c r="R24" s="1">
        <v>14029.02</v>
      </c>
      <c r="S24" s="16"/>
      <c r="T24" s="13"/>
      <c r="U24" s="13"/>
      <c r="V24" s="13"/>
      <c r="W24" s="17"/>
      <c r="X24" s="13"/>
      <c r="Y24" s="17"/>
      <c r="Z24" s="13"/>
      <c r="AA24" s="13"/>
      <c r="AB24" s="13"/>
      <c r="AC24" s="13"/>
      <c r="AD24" s="13"/>
      <c r="AE24" s="13"/>
      <c r="AF24" s="13"/>
      <c r="AG24" s="13"/>
      <c r="AH24" s="13"/>
      <c r="AI24" s="1">
        <f t="shared" si="2"/>
        <v>28766.77</v>
      </c>
      <c r="AJ24" s="18">
        <f t="shared" si="3"/>
        <v>1.3827837762557926</v>
      </c>
      <c r="AK24" s="1">
        <f t="shared" si="4"/>
        <v>1382.7837762557926</v>
      </c>
    </row>
    <row r="25" spans="1:37" x14ac:dyDescent="0.25">
      <c r="A25" s="10" t="s">
        <v>85</v>
      </c>
      <c r="B25" s="10" t="s">
        <v>86</v>
      </c>
      <c r="C25" s="10" t="s">
        <v>87</v>
      </c>
      <c r="D25" s="10" t="s">
        <v>47</v>
      </c>
      <c r="E25" s="10" t="s">
        <v>89</v>
      </c>
      <c r="F25" s="11">
        <v>19</v>
      </c>
      <c r="G25" s="11">
        <v>109</v>
      </c>
      <c r="H25" s="11">
        <v>21</v>
      </c>
      <c r="I25" s="10">
        <v>147</v>
      </c>
      <c r="J25" s="10">
        <v>2.7</v>
      </c>
      <c r="K25" s="10">
        <f t="shared" si="0"/>
        <v>2.71</v>
      </c>
      <c r="L25" s="10">
        <f t="shared" si="1"/>
        <v>0</v>
      </c>
      <c r="M25" s="12"/>
      <c r="N25" s="13"/>
      <c r="O25" s="14"/>
      <c r="P25" s="13"/>
      <c r="Q25" s="20"/>
      <c r="R25" s="13"/>
      <c r="S25" s="16"/>
      <c r="T25" s="13"/>
      <c r="U25" s="13"/>
      <c r="V25" s="13"/>
      <c r="W25" s="21">
        <v>2.71</v>
      </c>
      <c r="X25" s="1">
        <v>406.83415892112868</v>
      </c>
      <c r="Y25" s="17"/>
      <c r="Z25" s="13"/>
      <c r="AA25" s="13"/>
      <c r="AB25" s="13"/>
      <c r="AC25" s="13"/>
      <c r="AD25" s="13"/>
      <c r="AE25" s="13"/>
      <c r="AF25" s="13"/>
      <c r="AG25" s="13"/>
      <c r="AH25" s="13"/>
      <c r="AI25" s="1">
        <f t="shared" si="2"/>
        <v>406.83415892112868</v>
      </c>
      <c r="AJ25" s="18">
        <f t="shared" si="3"/>
        <v>1.9556025044967076E-2</v>
      </c>
      <c r="AK25" s="1">
        <f t="shared" si="4"/>
        <v>19.556025044967079</v>
      </c>
    </row>
    <row r="26" spans="1:37" x14ac:dyDescent="0.25">
      <c r="A26" s="10" t="s">
        <v>90</v>
      </c>
      <c r="B26" s="10" t="s">
        <v>91</v>
      </c>
      <c r="C26" s="10" t="s">
        <v>84</v>
      </c>
      <c r="D26" s="10" t="s">
        <v>39</v>
      </c>
      <c r="E26" s="10" t="s">
        <v>55</v>
      </c>
      <c r="F26" s="11">
        <v>19</v>
      </c>
      <c r="G26" s="11">
        <v>109</v>
      </c>
      <c r="H26" s="11">
        <v>21</v>
      </c>
      <c r="I26" s="10">
        <v>40</v>
      </c>
      <c r="J26" s="10">
        <v>4.99</v>
      </c>
      <c r="K26" s="10">
        <f t="shared" si="0"/>
        <v>5</v>
      </c>
      <c r="L26" s="10">
        <f t="shared" si="1"/>
        <v>0</v>
      </c>
      <c r="M26" s="12"/>
      <c r="N26" s="13"/>
      <c r="O26" s="19">
        <v>0.56999999999999995</v>
      </c>
      <c r="P26" s="1">
        <v>1189.875</v>
      </c>
      <c r="Q26" s="15">
        <v>1.33</v>
      </c>
      <c r="R26" s="1">
        <v>1756.93</v>
      </c>
      <c r="S26" s="22">
        <v>0.38</v>
      </c>
      <c r="T26" s="1">
        <v>150.59399999999999</v>
      </c>
      <c r="U26" s="10">
        <v>2.72</v>
      </c>
      <c r="V26" s="1">
        <v>987.17260529590999</v>
      </c>
      <c r="W26" s="17"/>
      <c r="X26" s="13"/>
      <c r="Y26" s="17"/>
      <c r="Z26" s="13"/>
      <c r="AA26" s="13"/>
      <c r="AB26" s="13"/>
      <c r="AC26" s="13"/>
      <c r="AD26" s="13"/>
      <c r="AE26" s="13"/>
      <c r="AF26" s="13"/>
      <c r="AG26" s="13"/>
      <c r="AH26" s="13"/>
      <c r="AI26" s="1">
        <f t="shared" si="2"/>
        <v>4084.5716052959106</v>
      </c>
      <c r="AJ26" s="18">
        <f t="shared" si="3"/>
        <v>0.19634040765641272</v>
      </c>
      <c r="AK26" s="1">
        <f t="shared" si="4"/>
        <v>196.34040765641271</v>
      </c>
    </row>
    <row r="27" spans="1:37" x14ac:dyDescent="0.25">
      <c r="A27" s="10" t="s">
        <v>92</v>
      </c>
      <c r="B27" s="10" t="s">
        <v>93</v>
      </c>
      <c r="C27" s="10" t="s">
        <v>94</v>
      </c>
      <c r="D27" s="10" t="s">
        <v>39</v>
      </c>
      <c r="E27" s="10" t="s">
        <v>95</v>
      </c>
      <c r="F27" s="11">
        <v>19</v>
      </c>
      <c r="G27" s="11">
        <v>109</v>
      </c>
      <c r="H27" s="11">
        <v>21</v>
      </c>
      <c r="I27" s="10">
        <v>76</v>
      </c>
      <c r="J27" s="10">
        <v>40.17</v>
      </c>
      <c r="K27" s="10">
        <f t="shared" si="0"/>
        <v>39.03</v>
      </c>
      <c r="L27" s="10">
        <f t="shared" si="1"/>
        <v>0.99</v>
      </c>
      <c r="M27" s="23">
        <v>17.350000000000001</v>
      </c>
      <c r="N27" s="1">
        <v>52356.82292508005</v>
      </c>
      <c r="O27" s="19">
        <v>15.37</v>
      </c>
      <c r="P27" s="1">
        <v>37375.805499663264</v>
      </c>
      <c r="Q27" s="15">
        <v>5.86</v>
      </c>
      <c r="R27" s="1">
        <v>9017.5932716341667</v>
      </c>
      <c r="S27" s="22">
        <v>0.45</v>
      </c>
      <c r="T27" s="1">
        <v>207.7431897048827</v>
      </c>
      <c r="U27" s="13"/>
      <c r="V27" s="13"/>
      <c r="W27" s="17"/>
      <c r="X27" s="13"/>
      <c r="Y27" s="17"/>
      <c r="Z27" s="13"/>
      <c r="AA27" s="13"/>
      <c r="AB27" s="13"/>
      <c r="AC27" s="10">
        <v>0.32</v>
      </c>
      <c r="AD27" s="1">
        <f>AC27*$AD$1</f>
        <v>2980.48</v>
      </c>
      <c r="AE27" s="13"/>
      <c r="AF27" s="13"/>
      <c r="AG27" s="10">
        <v>0.67</v>
      </c>
      <c r="AH27" s="13"/>
      <c r="AI27" s="1">
        <f t="shared" si="2"/>
        <v>98957.964886082351</v>
      </c>
      <c r="AJ27" s="18">
        <f t="shared" si="3"/>
        <v>4.7567894614433621</v>
      </c>
      <c r="AK27" s="1">
        <f t="shared" si="4"/>
        <v>4756.7894614433626</v>
      </c>
    </row>
    <row r="28" spans="1:37" x14ac:dyDescent="0.25">
      <c r="A28" s="10" t="s">
        <v>92</v>
      </c>
      <c r="B28" s="10" t="s">
        <v>93</v>
      </c>
      <c r="C28" s="10" t="s">
        <v>94</v>
      </c>
      <c r="D28" s="10" t="s">
        <v>39</v>
      </c>
      <c r="E28" s="10" t="s">
        <v>96</v>
      </c>
      <c r="F28" s="11">
        <v>19</v>
      </c>
      <c r="G28" s="11">
        <v>109</v>
      </c>
      <c r="H28" s="11">
        <v>21</v>
      </c>
      <c r="I28" s="10">
        <v>76</v>
      </c>
      <c r="J28" s="10">
        <v>35.83</v>
      </c>
      <c r="K28" s="10">
        <f t="shared" si="0"/>
        <v>35.830000000000005</v>
      </c>
      <c r="L28" s="10">
        <f t="shared" si="1"/>
        <v>0</v>
      </c>
      <c r="M28" s="23">
        <v>0.11</v>
      </c>
      <c r="N28" s="1">
        <v>298.04830021854121</v>
      </c>
      <c r="O28" s="19">
        <v>32.28</v>
      </c>
      <c r="P28" s="1">
        <v>70480.727434424</v>
      </c>
      <c r="Q28" s="15">
        <v>3.34</v>
      </c>
      <c r="R28" s="1">
        <v>4614.8719177632756</v>
      </c>
      <c r="S28" s="22">
        <v>0.1</v>
      </c>
      <c r="T28" s="1">
        <v>41.450945369131233</v>
      </c>
      <c r="U28" s="13"/>
      <c r="V28" s="13"/>
      <c r="W28" s="17"/>
      <c r="X28" s="13"/>
      <c r="Y28" s="17"/>
      <c r="Z28" s="13"/>
      <c r="AA28" s="13"/>
      <c r="AB28" s="13"/>
      <c r="AC28" s="13"/>
      <c r="AD28" s="13"/>
      <c r="AE28" s="13"/>
      <c r="AF28" s="13"/>
      <c r="AG28" s="13"/>
      <c r="AH28" s="13"/>
      <c r="AI28" s="1">
        <f t="shared" si="2"/>
        <v>75435.098597774937</v>
      </c>
      <c r="AJ28" s="18">
        <f t="shared" si="3"/>
        <v>3.626073782397512</v>
      </c>
      <c r="AK28" s="1">
        <f t="shared" si="4"/>
        <v>3626.0737823975119</v>
      </c>
    </row>
    <row r="29" spans="1:37" x14ac:dyDescent="0.25">
      <c r="A29" s="10" t="s">
        <v>97</v>
      </c>
      <c r="B29" s="10" t="s">
        <v>98</v>
      </c>
      <c r="C29" s="10" t="s">
        <v>99</v>
      </c>
      <c r="D29" s="10" t="s">
        <v>47</v>
      </c>
      <c r="E29" s="10" t="s">
        <v>96</v>
      </c>
      <c r="F29" s="11">
        <v>19</v>
      </c>
      <c r="G29" s="11">
        <v>109</v>
      </c>
      <c r="H29" s="11">
        <v>21</v>
      </c>
      <c r="I29" s="10">
        <v>4</v>
      </c>
      <c r="J29" s="10">
        <v>3.37</v>
      </c>
      <c r="K29" s="10">
        <f t="shared" si="0"/>
        <v>2.94</v>
      </c>
      <c r="L29" s="10">
        <f t="shared" si="1"/>
        <v>0.43</v>
      </c>
      <c r="M29" s="12"/>
      <c r="N29" s="13"/>
      <c r="O29" s="14"/>
      <c r="P29" s="13"/>
      <c r="Q29" s="20"/>
      <c r="R29" s="13"/>
      <c r="S29" s="16"/>
      <c r="T29" s="13"/>
      <c r="U29" s="13"/>
      <c r="V29" s="13"/>
      <c r="W29" s="21">
        <v>2.94</v>
      </c>
      <c r="X29" s="1">
        <v>472.7227581103586</v>
      </c>
      <c r="Y29" s="17"/>
      <c r="Z29" s="13"/>
      <c r="AA29" s="13"/>
      <c r="AB29" s="13"/>
      <c r="AC29" s="13"/>
      <c r="AD29" s="13"/>
      <c r="AE29" s="13"/>
      <c r="AF29" s="13"/>
      <c r="AG29" s="13"/>
      <c r="AH29" s="10">
        <v>0.43</v>
      </c>
      <c r="AI29" s="1">
        <f t="shared" si="2"/>
        <v>472.7227581103586</v>
      </c>
      <c r="AJ29" s="18">
        <f t="shared" si="3"/>
        <v>2.2723210168604097E-2</v>
      </c>
      <c r="AK29" s="1">
        <f t="shared" si="4"/>
        <v>22.723210168604098</v>
      </c>
    </row>
    <row r="30" spans="1:37" x14ac:dyDescent="0.25">
      <c r="A30" s="10" t="s">
        <v>100</v>
      </c>
      <c r="B30" s="10" t="s">
        <v>101</v>
      </c>
      <c r="C30" s="10" t="s">
        <v>102</v>
      </c>
      <c r="D30" s="10" t="s">
        <v>51</v>
      </c>
      <c r="E30" s="10" t="s">
        <v>58</v>
      </c>
      <c r="F30" s="11">
        <v>19</v>
      </c>
      <c r="G30" s="11">
        <v>109</v>
      </c>
      <c r="H30" s="11">
        <v>21</v>
      </c>
      <c r="I30" s="10">
        <v>40</v>
      </c>
      <c r="J30" s="10">
        <v>31.57</v>
      </c>
      <c r="K30" s="10">
        <f t="shared" si="0"/>
        <v>31.57</v>
      </c>
      <c r="L30" s="10">
        <f t="shared" si="1"/>
        <v>0</v>
      </c>
      <c r="M30" s="12"/>
      <c r="N30" s="13"/>
      <c r="O30" s="19">
        <v>14.28</v>
      </c>
      <c r="P30" s="1">
        <v>44317.284655560798</v>
      </c>
      <c r="Q30" s="15">
        <v>12.87</v>
      </c>
      <c r="R30" s="1">
        <v>25275.50351720244</v>
      </c>
      <c r="S30" s="22">
        <v>4.42</v>
      </c>
      <c r="T30" s="1">
        <v>2604.1427866208569</v>
      </c>
      <c r="U30" s="13"/>
      <c r="V30" s="13"/>
      <c r="W30" s="17"/>
      <c r="X30" s="13"/>
      <c r="Y30" s="17"/>
      <c r="Z30" s="13"/>
      <c r="AA30" s="13"/>
      <c r="AB30" s="13"/>
      <c r="AC30" s="13"/>
      <c r="AD30" s="13"/>
      <c r="AE30" s="13"/>
      <c r="AF30" s="13"/>
      <c r="AG30" s="13"/>
      <c r="AH30" s="13"/>
      <c r="AI30" s="1">
        <f t="shared" si="2"/>
        <v>72196.930959384088</v>
      </c>
      <c r="AJ30" s="18">
        <f t="shared" si="3"/>
        <v>3.4704189878146163</v>
      </c>
      <c r="AK30" s="1">
        <f t="shared" si="4"/>
        <v>3470.4189878146162</v>
      </c>
    </row>
    <row r="31" spans="1:37" x14ac:dyDescent="0.25">
      <c r="A31" s="10" t="s">
        <v>103</v>
      </c>
      <c r="B31" s="10" t="s">
        <v>101</v>
      </c>
      <c r="C31" s="10" t="s">
        <v>102</v>
      </c>
      <c r="D31" s="10" t="s">
        <v>51</v>
      </c>
      <c r="E31" s="10" t="s">
        <v>57</v>
      </c>
      <c r="F31" s="11">
        <v>19</v>
      </c>
      <c r="G31" s="11">
        <v>109</v>
      </c>
      <c r="H31" s="11">
        <v>21</v>
      </c>
      <c r="I31" s="10">
        <v>40</v>
      </c>
      <c r="J31" s="10">
        <v>30.08</v>
      </c>
      <c r="K31" s="10">
        <f t="shared" si="0"/>
        <v>30.07</v>
      </c>
      <c r="L31" s="10">
        <f t="shared" si="1"/>
        <v>0</v>
      </c>
      <c r="M31" s="12"/>
      <c r="N31" s="13"/>
      <c r="O31" s="19">
        <v>6.21</v>
      </c>
      <c r="P31" s="1">
        <v>20882.323517783629</v>
      </c>
      <c r="Q31" s="15">
        <v>16.829999999999998</v>
      </c>
      <c r="R31" s="1">
        <v>35813.574462397199</v>
      </c>
      <c r="S31" s="22">
        <v>7.03</v>
      </c>
      <c r="T31" s="1">
        <v>4487.8686001898814</v>
      </c>
      <c r="U31" s="13"/>
      <c r="V31" s="13"/>
      <c r="W31" s="17"/>
      <c r="X31" s="13"/>
      <c r="Y31" s="17"/>
      <c r="Z31" s="13"/>
      <c r="AA31" s="13"/>
      <c r="AB31" s="13"/>
      <c r="AC31" s="13"/>
      <c r="AD31" s="13"/>
      <c r="AE31" s="13"/>
      <c r="AF31" s="13"/>
      <c r="AG31" s="13"/>
      <c r="AH31" s="13"/>
      <c r="AI31" s="1">
        <f t="shared" si="2"/>
        <v>61183.766580370713</v>
      </c>
      <c r="AJ31" s="18">
        <f t="shared" si="3"/>
        <v>2.941029521130039</v>
      </c>
      <c r="AK31" s="1">
        <f t="shared" si="4"/>
        <v>2941.029521130039</v>
      </c>
    </row>
    <row r="32" spans="1:37" x14ac:dyDescent="0.25">
      <c r="A32" s="10" t="s">
        <v>104</v>
      </c>
      <c r="B32" s="10" t="s">
        <v>105</v>
      </c>
      <c r="C32" s="10" t="s">
        <v>106</v>
      </c>
      <c r="D32" s="10" t="s">
        <v>47</v>
      </c>
      <c r="E32" s="10" t="s">
        <v>76</v>
      </c>
      <c r="F32" s="11">
        <v>20</v>
      </c>
      <c r="G32" s="11">
        <v>109</v>
      </c>
      <c r="H32" s="11">
        <v>21</v>
      </c>
      <c r="I32" s="10">
        <v>3</v>
      </c>
      <c r="J32" s="10">
        <v>2.46</v>
      </c>
      <c r="K32" s="10">
        <f t="shared" si="0"/>
        <v>2.0099999999999998</v>
      </c>
      <c r="L32" s="10">
        <f t="shared" si="1"/>
        <v>0.44</v>
      </c>
      <c r="M32" s="12"/>
      <c r="N32" s="13"/>
      <c r="O32" s="14"/>
      <c r="P32" s="13"/>
      <c r="Q32" s="20"/>
      <c r="R32" s="13"/>
      <c r="S32" s="16"/>
      <c r="T32" s="13"/>
      <c r="U32" s="13"/>
      <c r="V32" s="13"/>
      <c r="W32" s="21">
        <v>2.0099999999999998</v>
      </c>
      <c r="X32" s="1">
        <v>578.38720216616002</v>
      </c>
      <c r="Y32" s="17"/>
      <c r="Z32" s="13"/>
      <c r="AA32" s="13"/>
      <c r="AB32" s="13"/>
      <c r="AC32" s="13"/>
      <c r="AD32" s="13"/>
      <c r="AE32" s="13"/>
      <c r="AF32" s="13"/>
      <c r="AG32" s="13"/>
      <c r="AH32" s="10">
        <v>0.44</v>
      </c>
      <c r="AI32" s="1">
        <f t="shared" si="2"/>
        <v>578.38720216616002</v>
      </c>
      <c r="AJ32" s="18">
        <f t="shared" si="3"/>
        <v>2.7802371957273801E-2</v>
      </c>
      <c r="AK32" s="1">
        <f t="shared" si="4"/>
        <v>27.802371957273799</v>
      </c>
    </row>
    <row r="33" spans="1:37" x14ac:dyDescent="0.25">
      <c r="A33" s="10" t="s">
        <v>107</v>
      </c>
      <c r="B33" s="10" t="s">
        <v>108</v>
      </c>
      <c r="C33" s="10" t="s">
        <v>109</v>
      </c>
      <c r="D33" s="10" t="s">
        <v>110</v>
      </c>
      <c r="E33" s="10" t="s">
        <v>75</v>
      </c>
      <c r="F33" s="11">
        <v>20</v>
      </c>
      <c r="G33" s="11">
        <v>109</v>
      </c>
      <c r="H33" s="11">
        <v>21</v>
      </c>
      <c r="I33" s="10">
        <v>77</v>
      </c>
      <c r="J33" s="10">
        <v>39.590000000000003</v>
      </c>
      <c r="K33" s="10">
        <f t="shared" si="0"/>
        <v>15.16</v>
      </c>
      <c r="L33" s="10">
        <f t="shared" si="1"/>
        <v>24.48</v>
      </c>
      <c r="M33" s="12"/>
      <c r="N33" s="13"/>
      <c r="O33" s="19">
        <v>5.94</v>
      </c>
      <c r="P33" s="1">
        <v>24799.5</v>
      </c>
      <c r="Q33" s="15">
        <v>9.2200000000000006</v>
      </c>
      <c r="R33" s="1">
        <v>24359.24</v>
      </c>
      <c r="S33" s="16"/>
      <c r="T33" s="13"/>
      <c r="U33" s="13"/>
      <c r="V33" s="13"/>
      <c r="W33" s="17"/>
      <c r="X33" s="13"/>
      <c r="Y33" s="17"/>
      <c r="Z33" s="13"/>
      <c r="AA33" s="13"/>
      <c r="AB33" s="13"/>
      <c r="AC33" s="13"/>
      <c r="AD33" s="13"/>
      <c r="AE33" s="13"/>
      <c r="AF33" s="13"/>
      <c r="AG33" s="13"/>
      <c r="AH33" s="10">
        <v>24.48</v>
      </c>
      <c r="AI33" s="1">
        <f t="shared" si="2"/>
        <v>49158.740000000005</v>
      </c>
      <c r="AJ33" s="18">
        <f t="shared" si="3"/>
        <v>2.3630010645330253</v>
      </c>
      <c r="AK33" s="1">
        <f t="shared" si="4"/>
        <v>2363.0010645330253</v>
      </c>
    </row>
    <row r="34" spans="1:37" x14ac:dyDescent="0.25">
      <c r="A34" s="10" t="s">
        <v>107</v>
      </c>
      <c r="B34" s="10" t="s">
        <v>108</v>
      </c>
      <c r="C34" s="10" t="s">
        <v>109</v>
      </c>
      <c r="D34" s="10" t="s">
        <v>110</v>
      </c>
      <c r="E34" s="10" t="s">
        <v>76</v>
      </c>
      <c r="F34" s="11">
        <v>20</v>
      </c>
      <c r="G34" s="11">
        <v>109</v>
      </c>
      <c r="H34" s="11">
        <v>21</v>
      </c>
      <c r="I34" s="10">
        <v>77</v>
      </c>
      <c r="J34" s="10">
        <v>35.99</v>
      </c>
      <c r="K34" s="10">
        <f t="shared" si="0"/>
        <v>34.380000000000003</v>
      </c>
      <c r="L34" s="10">
        <f t="shared" si="1"/>
        <v>1.6</v>
      </c>
      <c r="M34" s="12"/>
      <c r="N34" s="13"/>
      <c r="O34" s="19">
        <v>5.25</v>
      </c>
      <c r="P34" s="1">
        <v>21918.75</v>
      </c>
      <c r="Q34" s="15">
        <v>27.23</v>
      </c>
      <c r="R34" s="1">
        <v>71941.66</v>
      </c>
      <c r="S34" s="22">
        <v>1.9</v>
      </c>
      <c r="T34" s="1">
        <v>1505.94</v>
      </c>
      <c r="U34" s="13"/>
      <c r="V34" s="13"/>
      <c r="W34" s="17"/>
      <c r="X34" s="13"/>
      <c r="Y34" s="17"/>
      <c r="Z34" s="13"/>
      <c r="AA34" s="13"/>
      <c r="AB34" s="13"/>
      <c r="AC34" s="13"/>
      <c r="AD34" s="13"/>
      <c r="AE34" s="13"/>
      <c r="AF34" s="13"/>
      <c r="AG34" s="13"/>
      <c r="AH34" s="10">
        <v>1.6</v>
      </c>
      <c r="AI34" s="1">
        <f t="shared" si="2"/>
        <v>95366.35</v>
      </c>
      <c r="AJ34" s="18">
        <f t="shared" si="3"/>
        <v>4.5841448859476266</v>
      </c>
      <c r="AK34" s="1">
        <f t="shared" si="4"/>
        <v>4584.1448859476268</v>
      </c>
    </row>
    <row r="35" spans="1:37" x14ac:dyDescent="0.25">
      <c r="A35" s="10" t="s">
        <v>111</v>
      </c>
      <c r="B35" s="10" t="s">
        <v>112</v>
      </c>
      <c r="C35" s="10" t="s">
        <v>113</v>
      </c>
      <c r="D35" s="10" t="s">
        <v>47</v>
      </c>
      <c r="E35" s="10" t="s">
        <v>81</v>
      </c>
      <c r="F35" s="11">
        <v>20</v>
      </c>
      <c r="G35" s="11">
        <v>109</v>
      </c>
      <c r="H35" s="11">
        <v>21</v>
      </c>
      <c r="I35" s="10">
        <v>7</v>
      </c>
      <c r="J35" s="10">
        <v>6.11</v>
      </c>
      <c r="K35" s="10">
        <f t="shared" ref="K35:K56" si="5">SUM(M35,O35,Q35,S35,U35,W35)</f>
        <v>2.79</v>
      </c>
      <c r="L35" s="10">
        <f t="shared" ref="L35:L56" si="6">SUM(AA35,AC35,AE35,AG35,AH35)</f>
        <v>3.32</v>
      </c>
      <c r="M35" s="12"/>
      <c r="N35" s="13"/>
      <c r="O35" s="14"/>
      <c r="P35" s="13"/>
      <c r="Q35" s="20"/>
      <c r="R35" s="13"/>
      <c r="S35" s="16"/>
      <c r="T35" s="13"/>
      <c r="U35" s="13"/>
      <c r="V35" s="13"/>
      <c r="W35" s="21">
        <v>2.79</v>
      </c>
      <c r="X35" s="1">
        <v>594.96324712694229</v>
      </c>
      <c r="Y35" s="17"/>
      <c r="Z35" s="13"/>
      <c r="AA35" s="13"/>
      <c r="AB35" s="13"/>
      <c r="AC35" s="13"/>
      <c r="AD35" s="13"/>
      <c r="AE35" s="13"/>
      <c r="AF35" s="13"/>
      <c r="AG35" s="13"/>
      <c r="AH35" s="10">
        <v>3.32</v>
      </c>
      <c r="AI35" s="1">
        <f t="shared" ref="AI35:AI56" si="7">SUM(N35,P35,R35,T35,V35,X35,Z35)</f>
        <v>594.96324712694229</v>
      </c>
      <c r="AJ35" s="18">
        <f t="shared" ref="AJ35:AJ66" si="8">IFERROR(AI35/$AI$63*100,0)</f>
        <v>2.859916235279809E-2</v>
      </c>
      <c r="AK35" s="1">
        <f t="shared" ref="AK35:AK66" si="9">IFERROR(AJ35/100*$AK$1,0)</f>
        <v>28.599162352798089</v>
      </c>
    </row>
    <row r="36" spans="1:37" x14ac:dyDescent="0.25">
      <c r="A36" s="10" t="s">
        <v>114</v>
      </c>
      <c r="B36" s="10" t="s">
        <v>115</v>
      </c>
      <c r="C36" s="10" t="s">
        <v>116</v>
      </c>
      <c r="D36" s="10" t="s">
        <v>51</v>
      </c>
      <c r="E36" s="10" t="s">
        <v>81</v>
      </c>
      <c r="F36" s="11">
        <v>20</v>
      </c>
      <c r="G36" s="11">
        <v>109</v>
      </c>
      <c r="H36" s="11">
        <v>21</v>
      </c>
      <c r="I36" s="10">
        <v>3</v>
      </c>
      <c r="J36" s="10">
        <v>3</v>
      </c>
      <c r="K36" s="10">
        <f t="shared" si="5"/>
        <v>2.2999999999999998</v>
      </c>
      <c r="L36" s="10">
        <f t="shared" si="6"/>
        <v>0.69</v>
      </c>
      <c r="M36" s="12"/>
      <c r="N36" s="13"/>
      <c r="O36" s="14"/>
      <c r="P36" s="13"/>
      <c r="Q36" s="20"/>
      <c r="R36" s="13"/>
      <c r="S36" s="16"/>
      <c r="T36" s="13"/>
      <c r="U36" s="13"/>
      <c r="V36" s="13"/>
      <c r="W36" s="21">
        <v>2.2999999999999998</v>
      </c>
      <c r="X36" s="1">
        <v>501.74513436772361</v>
      </c>
      <c r="Y36" s="17"/>
      <c r="Z36" s="13"/>
      <c r="AA36" s="13"/>
      <c r="AB36" s="13"/>
      <c r="AC36" s="13"/>
      <c r="AD36" s="13"/>
      <c r="AE36" s="13"/>
      <c r="AF36" s="13"/>
      <c r="AG36" s="13"/>
      <c r="AH36" s="10">
        <v>0.69</v>
      </c>
      <c r="AI36" s="1">
        <f t="shared" si="7"/>
        <v>501.74513436772361</v>
      </c>
      <c r="AJ36" s="18">
        <f t="shared" si="8"/>
        <v>2.4118280627924892E-2</v>
      </c>
      <c r="AK36" s="1">
        <f t="shared" si="9"/>
        <v>24.118280627924893</v>
      </c>
    </row>
    <row r="37" spans="1:37" x14ac:dyDescent="0.25">
      <c r="A37" s="10" t="s">
        <v>117</v>
      </c>
      <c r="B37" s="10" t="s">
        <v>118</v>
      </c>
      <c r="C37" s="10" t="s">
        <v>119</v>
      </c>
      <c r="D37" s="10" t="s">
        <v>39</v>
      </c>
      <c r="E37" s="10" t="s">
        <v>80</v>
      </c>
      <c r="F37" s="11">
        <v>20</v>
      </c>
      <c r="G37" s="11">
        <v>109</v>
      </c>
      <c r="H37" s="11">
        <v>21</v>
      </c>
      <c r="I37" s="10">
        <v>70</v>
      </c>
      <c r="J37" s="10">
        <v>37.340000000000003</v>
      </c>
      <c r="K37" s="10">
        <f t="shared" si="5"/>
        <v>34.839999999999996</v>
      </c>
      <c r="L37" s="10">
        <f t="shared" si="6"/>
        <v>2.4900000000000002</v>
      </c>
      <c r="M37" s="12"/>
      <c r="N37" s="13"/>
      <c r="O37" s="19">
        <v>27.83</v>
      </c>
      <c r="P37" s="1">
        <v>82221.89131561447</v>
      </c>
      <c r="Q37" s="15">
        <v>7.01</v>
      </c>
      <c r="R37" s="1">
        <v>13105.953041322589</v>
      </c>
      <c r="S37" s="16"/>
      <c r="T37" s="13"/>
      <c r="U37" s="13"/>
      <c r="V37" s="13"/>
      <c r="W37" s="17"/>
      <c r="X37" s="13"/>
      <c r="Y37" s="17"/>
      <c r="Z37" s="13"/>
      <c r="AA37" s="13"/>
      <c r="AB37" s="13"/>
      <c r="AC37" s="10">
        <v>0.98</v>
      </c>
      <c r="AD37" s="1">
        <f>AC37*$AD$1</f>
        <v>9127.7199999999993</v>
      </c>
      <c r="AE37" s="13"/>
      <c r="AF37" s="13"/>
      <c r="AG37" s="10">
        <v>1.51</v>
      </c>
      <c r="AH37" s="13"/>
      <c r="AI37" s="1">
        <f t="shared" si="7"/>
        <v>95327.844356937057</v>
      </c>
      <c r="AJ37" s="18">
        <f t="shared" si="8"/>
        <v>4.5822939663441487</v>
      </c>
      <c r="AK37" s="1">
        <f t="shared" si="9"/>
        <v>4582.2939663441493</v>
      </c>
    </row>
    <row r="38" spans="1:37" x14ac:dyDescent="0.25">
      <c r="A38" s="10" t="s">
        <v>117</v>
      </c>
      <c r="B38" s="10" t="s">
        <v>118</v>
      </c>
      <c r="C38" s="10" t="s">
        <v>119</v>
      </c>
      <c r="D38" s="10" t="s">
        <v>39</v>
      </c>
      <c r="E38" s="10" t="s">
        <v>81</v>
      </c>
      <c r="F38" s="11">
        <v>20</v>
      </c>
      <c r="G38" s="11">
        <v>109</v>
      </c>
      <c r="H38" s="11">
        <v>21</v>
      </c>
      <c r="I38" s="10">
        <v>70</v>
      </c>
      <c r="J38" s="10">
        <v>29.96</v>
      </c>
      <c r="K38" s="10">
        <f t="shared" si="5"/>
        <v>27.37</v>
      </c>
      <c r="L38" s="10">
        <f t="shared" si="6"/>
        <v>2.5499999999999998</v>
      </c>
      <c r="M38" s="12"/>
      <c r="N38" s="13"/>
      <c r="O38" s="19">
        <v>22.68</v>
      </c>
      <c r="P38" s="1">
        <v>67984.842071454303</v>
      </c>
      <c r="Q38" s="15">
        <v>4.6900000000000004</v>
      </c>
      <c r="R38" s="1">
        <v>8896.4802501932518</v>
      </c>
      <c r="S38" s="16"/>
      <c r="T38" s="13"/>
      <c r="U38" s="13"/>
      <c r="V38" s="13"/>
      <c r="W38" s="17"/>
      <c r="X38" s="13"/>
      <c r="Y38" s="17"/>
      <c r="Z38" s="13"/>
      <c r="AA38" s="13"/>
      <c r="AB38" s="13"/>
      <c r="AC38" s="10">
        <v>0.96</v>
      </c>
      <c r="AD38" s="1">
        <f>AC38*$AD$1</f>
        <v>8941.44</v>
      </c>
      <c r="AE38" s="13"/>
      <c r="AF38" s="13"/>
      <c r="AG38" s="10">
        <v>1.5</v>
      </c>
      <c r="AH38" s="10">
        <v>0.09</v>
      </c>
      <c r="AI38" s="1">
        <f t="shared" si="7"/>
        <v>76881.32232164756</v>
      </c>
      <c r="AJ38" s="18">
        <f t="shared" si="8"/>
        <v>3.6955920043670725</v>
      </c>
      <c r="AK38" s="1">
        <f t="shared" si="9"/>
        <v>3695.5920043670721</v>
      </c>
    </row>
    <row r="39" spans="1:37" x14ac:dyDescent="0.25">
      <c r="A39" s="10" t="s">
        <v>120</v>
      </c>
      <c r="B39" s="10" t="s">
        <v>121</v>
      </c>
      <c r="C39" s="10" t="s">
        <v>54</v>
      </c>
      <c r="D39" s="10" t="s">
        <v>39</v>
      </c>
      <c r="E39" s="10" t="s">
        <v>122</v>
      </c>
      <c r="F39" s="11">
        <v>20</v>
      </c>
      <c r="G39" s="11">
        <v>109</v>
      </c>
      <c r="H39" s="11">
        <v>21</v>
      </c>
      <c r="I39" s="10">
        <v>80</v>
      </c>
      <c r="J39" s="10">
        <v>38.9</v>
      </c>
      <c r="K39" s="10">
        <f t="shared" si="5"/>
        <v>38.89</v>
      </c>
      <c r="L39" s="10">
        <f t="shared" si="6"/>
        <v>0</v>
      </c>
      <c r="M39" s="12"/>
      <c r="N39" s="13"/>
      <c r="O39" s="19">
        <v>16.649999999999999</v>
      </c>
      <c r="P39" s="1">
        <v>67505.155903450839</v>
      </c>
      <c r="Q39" s="15">
        <v>13.38</v>
      </c>
      <c r="R39" s="1">
        <v>34328.52580936507</v>
      </c>
      <c r="S39" s="22">
        <v>5.88</v>
      </c>
      <c r="T39" s="1">
        <v>4525.8235820418522</v>
      </c>
      <c r="U39" s="13"/>
      <c r="V39" s="13"/>
      <c r="W39" s="21">
        <v>2.98</v>
      </c>
      <c r="X39" s="1">
        <v>712.49648728484613</v>
      </c>
      <c r="Y39" s="17"/>
      <c r="Z39" s="13"/>
      <c r="AA39" s="13"/>
      <c r="AB39" s="13"/>
      <c r="AC39" s="13"/>
      <c r="AD39" s="13"/>
      <c r="AE39" s="13"/>
      <c r="AF39" s="13"/>
      <c r="AG39" s="13"/>
      <c r="AH39" s="13"/>
      <c r="AI39" s="1">
        <f t="shared" si="7"/>
        <v>107072.00178214262</v>
      </c>
      <c r="AJ39" s="18">
        <f t="shared" si="8"/>
        <v>5.1468213829907956</v>
      </c>
      <c r="AK39" s="1">
        <f t="shared" si="9"/>
        <v>5146.8213829907954</v>
      </c>
    </row>
    <row r="40" spans="1:37" x14ac:dyDescent="0.25">
      <c r="A40" s="10" t="s">
        <v>120</v>
      </c>
      <c r="B40" s="10" t="s">
        <v>121</v>
      </c>
      <c r="C40" s="10" t="s">
        <v>54</v>
      </c>
      <c r="D40" s="10" t="s">
        <v>39</v>
      </c>
      <c r="E40" s="10" t="s">
        <v>89</v>
      </c>
      <c r="F40" s="11">
        <v>20</v>
      </c>
      <c r="G40" s="11">
        <v>109</v>
      </c>
      <c r="H40" s="11">
        <v>21</v>
      </c>
      <c r="I40" s="10">
        <v>80</v>
      </c>
      <c r="J40" s="10">
        <v>39.659999999999997</v>
      </c>
      <c r="K40" s="10">
        <f t="shared" si="5"/>
        <v>36.51</v>
      </c>
      <c r="L40" s="10">
        <f t="shared" si="6"/>
        <v>3.16</v>
      </c>
      <c r="M40" s="23">
        <v>0.15</v>
      </c>
      <c r="N40" s="1">
        <v>777.15</v>
      </c>
      <c r="O40" s="19">
        <v>28.55</v>
      </c>
      <c r="P40" s="1">
        <v>119196.25</v>
      </c>
      <c r="Q40" s="15">
        <v>7.27</v>
      </c>
      <c r="R40" s="1">
        <v>19207.34</v>
      </c>
      <c r="S40" s="22">
        <v>0.54</v>
      </c>
      <c r="T40" s="1">
        <v>428.00400000000002</v>
      </c>
      <c r="U40" s="13"/>
      <c r="V40" s="13"/>
      <c r="W40" s="17"/>
      <c r="X40" s="13"/>
      <c r="Y40" s="17"/>
      <c r="Z40" s="13"/>
      <c r="AA40" s="13"/>
      <c r="AB40" s="13"/>
      <c r="AC40" s="10">
        <v>1.25</v>
      </c>
      <c r="AD40" s="1">
        <f>AC40*$AD$1</f>
        <v>11642.5</v>
      </c>
      <c r="AE40" s="13"/>
      <c r="AF40" s="13"/>
      <c r="AG40" s="10">
        <v>1.91</v>
      </c>
      <c r="AH40" s="13"/>
      <c r="AI40" s="1">
        <f t="shared" si="7"/>
        <v>139608.74399999998</v>
      </c>
      <c r="AJ40" s="18">
        <f t="shared" si="8"/>
        <v>6.710823155559285</v>
      </c>
      <c r="AK40" s="1">
        <f t="shared" si="9"/>
        <v>6710.8231555592856</v>
      </c>
    </row>
    <row r="41" spans="1:37" x14ac:dyDescent="0.25">
      <c r="A41" s="10" t="s">
        <v>123</v>
      </c>
      <c r="B41" s="10" t="s">
        <v>124</v>
      </c>
      <c r="C41" s="10" t="s">
        <v>125</v>
      </c>
      <c r="D41" s="10" t="s">
        <v>47</v>
      </c>
      <c r="E41" s="10" t="s">
        <v>126</v>
      </c>
      <c r="F41" s="11">
        <v>20</v>
      </c>
      <c r="G41" s="11">
        <v>109</v>
      </c>
      <c r="H41" s="11">
        <v>21</v>
      </c>
      <c r="I41" s="10">
        <v>3</v>
      </c>
      <c r="J41" s="10">
        <v>2.5</v>
      </c>
      <c r="K41" s="10">
        <f t="shared" si="5"/>
        <v>2.5</v>
      </c>
      <c r="L41" s="10">
        <f t="shared" si="6"/>
        <v>0</v>
      </c>
      <c r="M41" s="12"/>
      <c r="N41" s="13"/>
      <c r="O41" s="14"/>
      <c r="P41" s="13"/>
      <c r="Q41" s="20"/>
      <c r="R41" s="13"/>
      <c r="S41" s="16"/>
      <c r="T41" s="13"/>
      <c r="U41" s="13"/>
      <c r="V41" s="13"/>
      <c r="W41" s="21">
        <v>2.5</v>
      </c>
      <c r="X41" s="1">
        <v>407.30562463391118</v>
      </c>
      <c r="Y41" s="17"/>
      <c r="Z41" s="13"/>
      <c r="AA41" s="13"/>
      <c r="AB41" s="13"/>
      <c r="AC41" s="13"/>
      <c r="AD41" s="13"/>
      <c r="AE41" s="13"/>
      <c r="AF41" s="13"/>
      <c r="AG41" s="13"/>
      <c r="AH41" s="13"/>
      <c r="AI41" s="1">
        <f t="shared" si="7"/>
        <v>407.30562463391118</v>
      </c>
      <c r="AJ41" s="18">
        <f t="shared" si="8"/>
        <v>1.9578687830489973E-2</v>
      </c>
      <c r="AK41" s="1">
        <f t="shared" si="9"/>
        <v>19.578687830489972</v>
      </c>
    </row>
    <row r="42" spans="1:37" x14ac:dyDescent="0.25">
      <c r="A42" s="10" t="s">
        <v>127</v>
      </c>
      <c r="B42" s="10" t="s">
        <v>73</v>
      </c>
      <c r="C42" s="10" t="s">
        <v>74</v>
      </c>
      <c r="D42" s="10" t="s">
        <v>39</v>
      </c>
      <c r="E42" s="10" t="s">
        <v>126</v>
      </c>
      <c r="F42" s="11">
        <v>20</v>
      </c>
      <c r="G42" s="11">
        <v>109</v>
      </c>
      <c r="H42" s="11">
        <v>21</v>
      </c>
      <c r="I42" s="10">
        <v>34</v>
      </c>
      <c r="J42" s="10">
        <v>34</v>
      </c>
      <c r="K42" s="10">
        <f t="shared" si="5"/>
        <v>33.99</v>
      </c>
      <c r="L42" s="10">
        <f t="shared" si="6"/>
        <v>0</v>
      </c>
      <c r="M42" s="12"/>
      <c r="N42" s="13"/>
      <c r="O42" s="19">
        <v>25.29</v>
      </c>
      <c r="P42" s="1">
        <v>58851.213489746471</v>
      </c>
      <c r="Q42" s="15">
        <v>7.61</v>
      </c>
      <c r="R42" s="1">
        <v>11206.43775285696</v>
      </c>
      <c r="S42" s="22">
        <v>1.0900000000000001</v>
      </c>
      <c r="T42" s="1">
        <v>481.53812683104138</v>
      </c>
      <c r="U42" s="13"/>
      <c r="V42" s="13"/>
      <c r="W42" s="17"/>
      <c r="X42" s="13"/>
      <c r="Y42" s="17"/>
      <c r="Z42" s="13"/>
      <c r="AA42" s="13"/>
      <c r="AB42" s="13"/>
      <c r="AC42" s="13"/>
      <c r="AD42" s="13"/>
      <c r="AE42" s="13"/>
      <c r="AF42" s="13"/>
      <c r="AG42" s="13"/>
      <c r="AH42" s="13"/>
      <c r="AI42" s="1">
        <f t="shared" si="7"/>
        <v>70539.189369434476</v>
      </c>
      <c r="AJ42" s="18">
        <f t="shared" si="8"/>
        <v>3.3907333583259112</v>
      </c>
      <c r="AK42" s="1">
        <f t="shared" si="9"/>
        <v>3390.7333583259115</v>
      </c>
    </row>
    <row r="43" spans="1:37" x14ac:dyDescent="0.25">
      <c r="A43" s="10" t="s">
        <v>128</v>
      </c>
      <c r="B43" s="10" t="s">
        <v>79</v>
      </c>
      <c r="C43" s="10" t="s">
        <v>74</v>
      </c>
      <c r="D43" s="10" t="s">
        <v>39</v>
      </c>
      <c r="E43" s="10" t="s">
        <v>129</v>
      </c>
      <c r="F43" s="11">
        <v>20</v>
      </c>
      <c r="G43" s="11">
        <v>109</v>
      </c>
      <c r="H43" s="11">
        <v>21</v>
      </c>
      <c r="I43" s="10">
        <v>29</v>
      </c>
      <c r="J43" s="10">
        <v>29</v>
      </c>
      <c r="K43" s="10">
        <f t="shared" si="5"/>
        <v>27.230000000000004</v>
      </c>
      <c r="L43" s="10">
        <f t="shared" si="6"/>
        <v>1.78</v>
      </c>
      <c r="M43" s="23">
        <v>9.92</v>
      </c>
      <c r="N43" s="1">
        <v>46591.944298431321</v>
      </c>
      <c r="O43" s="19">
        <v>14.07</v>
      </c>
      <c r="P43" s="1">
        <v>53252.027413372358</v>
      </c>
      <c r="Q43" s="15">
        <v>3.24</v>
      </c>
      <c r="R43" s="1">
        <v>7760.0298732285619</v>
      </c>
      <c r="S43" s="16"/>
      <c r="T43" s="13"/>
      <c r="U43" s="13"/>
      <c r="V43" s="13"/>
      <c r="W43" s="17"/>
      <c r="X43" s="13"/>
      <c r="Y43" s="17"/>
      <c r="Z43" s="13"/>
      <c r="AA43" s="13"/>
      <c r="AB43" s="13"/>
      <c r="AC43" s="10">
        <v>0.56000000000000005</v>
      </c>
      <c r="AD43" s="1">
        <f>AC43*$AD$1</f>
        <v>5215.84</v>
      </c>
      <c r="AE43" s="13"/>
      <c r="AF43" s="13"/>
      <c r="AG43" s="10">
        <v>1.22</v>
      </c>
      <c r="AH43" s="13"/>
      <c r="AI43" s="1">
        <f t="shared" si="7"/>
        <v>107604.00158503224</v>
      </c>
      <c r="AJ43" s="18">
        <f t="shared" si="8"/>
        <v>5.1723939688739877</v>
      </c>
      <c r="AK43" s="1">
        <f t="shared" si="9"/>
        <v>5172.3939688739874</v>
      </c>
    </row>
    <row r="44" spans="1:37" x14ac:dyDescent="0.25">
      <c r="A44" s="10" t="s">
        <v>130</v>
      </c>
      <c r="B44" s="10" t="s">
        <v>83</v>
      </c>
      <c r="C44" s="10" t="s">
        <v>84</v>
      </c>
      <c r="D44" s="10" t="s">
        <v>39</v>
      </c>
      <c r="E44" s="10" t="s">
        <v>126</v>
      </c>
      <c r="F44" s="11">
        <v>20</v>
      </c>
      <c r="G44" s="11">
        <v>109</v>
      </c>
      <c r="H44" s="11">
        <v>21</v>
      </c>
      <c r="I44" s="10">
        <v>14</v>
      </c>
      <c r="J44" s="10">
        <v>3</v>
      </c>
      <c r="K44" s="10">
        <f t="shared" si="5"/>
        <v>3.0100000000000002</v>
      </c>
      <c r="L44" s="10">
        <f t="shared" si="6"/>
        <v>0</v>
      </c>
      <c r="M44" s="12"/>
      <c r="N44" s="13"/>
      <c r="O44" s="19">
        <v>1.24</v>
      </c>
      <c r="P44" s="1">
        <v>3513.4101765864721</v>
      </c>
      <c r="Q44" s="15">
        <v>1.58</v>
      </c>
      <c r="R44" s="1">
        <v>2832.9609628617941</v>
      </c>
      <c r="S44" s="22">
        <v>0.19</v>
      </c>
      <c r="T44" s="1">
        <v>102.20175625514059</v>
      </c>
      <c r="U44" s="13"/>
      <c r="V44" s="13"/>
      <c r="W44" s="17"/>
      <c r="X44" s="13"/>
      <c r="Y44" s="17"/>
      <c r="Z44" s="13"/>
      <c r="AA44" s="13"/>
      <c r="AB44" s="13"/>
      <c r="AC44" s="13"/>
      <c r="AD44" s="13"/>
      <c r="AE44" s="13"/>
      <c r="AF44" s="13"/>
      <c r="AG44" s="13"/>
      <c r="AH44" s="13"/>
      <c r="AI44" s="1">
        <f t="shared" si="7"/>
        <v>6448.5728957034071</v>
      </c>
      <c r="AJ44" s="18">
        <f t="shared" si="8"/>
        <v>0.30997508514795052</v>
      </c>
      <c r="AK44" s="1">
        <f t="shared" si="9"/>
        <v>309.97508514795049</v>
      </c>
    </row>
    <row r="45" spans="1:37" x14ac:dyDescent="0.25">
      <c r="A45" s="10" t="s">
        <v>130</v>
      </c>
      <c r="B45" s="10" t="s">
        <v>83</v>
      </c>
      <c r="C45" s="10" t="s">
        <v>84</v>
      </c>
      <c r="D45" s="10" t="s">
        <v>39</v>
      </c>
      <c r="E45" s="10" t="s">
        <v>129</v>
      </c>
      <c r="F45" s="11">
        <v>20</v>
      </c>
      <c r="G45" s="11">
        <v>109</v>
      </c>
      <c r="H45" s="11">
        <v>21</v>
      </c>
      <c r="I45" s="10">
        <v>14</v>
      </c>
      <c r="J45" s="10">
        <v>11</v>
      </c>
      <c r="K45" s="10">
        <f t="shared" si="5"/>
        <v>10.989999999999998</v>
      </c>
      <c r="L45" s="10">
        <f t="shared" si="6"/>
        <v>0</v>
      </c>
      <c r="M45" s="12"/>
      <c r="N45" s="13"/>
      <c r="O45" s="19">
        <v>2.2999999999999998</v>
      </c>
      <c r="P45" s="1">
        <v>7229.6068141333299</v>
      </c>
      <c r="Q45" s="15">
        <v>8.69</v>
      </c>
      <c r="R45" s="1">
        <v>17285.540042025601</v>
      </c>
      <c r="S45" s="16"/>
      <c r="T45" s="13"/>
      <c r="U45" s="13"/>
      <c r="V45" s="13"/>
      <c r="W45" s="17"/>
      <c r="X45" s="13"/>
      <c r="Y45" s="17"/>
      <c r="Z45" s="13"/>
      <c r="AA45" s="13"/>
      <c r="AB45" s="13"/>
      <c r="AC45" s="13"/>
      <c r="AD45" s="13"/>
      <c r="AE45" s="13"/>
      <c r="AF45" s="13"/>
      <c r="AG45" s="13"/>
      <c r="AH45" s="13"/>
      <c r="AI45" s="1">
        <f t="shared" si="7"/>
        <v>24515.146856158932</v>
      </c>
      <c r="AJ45" s="18">
        <f t="shared" si="8"/>
        <v>1.1784134035633742</v>
      </c>
      <c r="AK45" s="1">
        <f t="shared" si="9"/>
        <v>1178.4134035633742</v>
      </c>
    </row>
    <row r="46" spans="1:37" x14ac:dyDescent="0.25">
      <c r="A46" s="10" t="s">
        <v>131</v>
      </c>
      <c r="B46" s="10" t="s">
        <v>132</v>
      </c>
      <c r="C46" s="10" t="s">
        <v>133</v>
      </c>
      <c r="D46" s="10" t="s">
        <v>134</v>
      </c>
      <c r="E46" s="10" t="s">
        <v>88</v>
      </c>
      <c r="F46" s="11">
        <v>20</v>
      </c>
      <c r="G46" s="11">
        <v>109</v>
      </c>
      <c r="H46" s="11">
        <v>21</v>
      </c>
      <c r="I46" s="10">
        <v>80</v>
      </c>
      <c r="J46" s="10">
        <v>35.020000000000003</v>
      </c>
      <c r="K46" s="10">
        <f t="shared" si="5"/>
        <v>35.03</v>
      </c>
      <c r="L46" s="10">
        <f t="shared" si="6"/>
        <v>0</v>
      </c>
      <c r="M46" s="12"/>
      <c r="N46" s="13"/>
      <c r="O46" s="19">
        <v>0.73</v>
      </c>
      <c r="P46" s="1">
        <v>2817.2234585156461</v>
      </c>
      <c r="Q46" s="15">
        <v>31.45</v>
      </c>
      <c r="R46" s="1">
        <v>76806.047959700649</v>
      </c>
      <c r="S46" s="22">
        <v>2.85</v>
      </c>
      <c r="T46" s="1">
        <v>2088.0499524815282</v>
      </c>
      <c r="U46" s="13"/>
      <c r="V46" s="13"/>
      <c r="W46" s="17"/>
      <c r="X46" s="13"/>
      <c r="Y46" s="17"/>
      <c r="Z46" s="13"/>
      <c r="AA46" s="13"/>
      <c r="AB46" s="13"/>
      <c r="AC46" s="13"/>
      <c r="AD46" s="13"/>
      <c r="AE46" s="13"/>
      <c r="AF46" s="13"/>
      <c r="AG46" s="13"/>
      <c r="AH46" s="13"/>
      <c r="AI46" s="1">
        <f t="shared" si="7"/>
        <v>81711.321370697813</v>
      </c>
      <c r="AJ46" s="18">
        <f t="shared" si="8"/>
        <v>3.9277642059857314</v>
      </c>
      <c r="AK46" s="1">
        <f t="shared" si="9"/>
        <v>3927.7642059857317</v>
      </c>
    </row>
    <row r="47" spans="1:37" x14ac:dyDescent="0.25">
      <c r="A47" s="10" t="s">
        <v>131</v>
      </c>
      <c r="B47" s="10" t="s">
        <v>132</v>
      </c>
      <c r="C47" s="10" t="s">
        <v>133</v>
      </c>
      <c r="D47" s="10" t="s">
        <v>134</v>
      </c>
      <c r="E47" s="10" t="s">
        <v>55</v>
      </c>
      <c r="F47" s="11">
        <v>20</v>
      </c>
      <c r="G47" s="11">
        <v>109</v>
      </c>
      <c r="H47" s="11">
        <v>21</v>
      </c>
      <c r="I47" s="10">
        <v>80</v>
      </c>
      <c r="J47" s="10">
        <v>2.35</v>
      </c>
      <c r="K47" s="10">
        <f t="shared" si="5"/>
        <v>2.35</v>
      </c>
      <c r="L47" s="10">
        <f t="shared" si="6"/>
        <v>0</v>
      </c>
      <c r="M47" s="12"/>
      <c r="N47" s="13"/>
      <c r="O47" s="14"/>
      <c r="P47" s="13"/>
      <c r="Q47" s="15">
        <v>0.84</v>
      </c>
      <c r="R47" s="1">
        <v>2198.9389194854039</v>
      </c>
      <c r="S47" s="22">
        <v>1.51</v>
      </c>
      <c r="T47" s="1">
        <v>1185.856345865343</v>
      </c>
      <c r="U47" s="13"/>
      <c r="V47" s="13"/>
      <c r="W47" s="17"/>
      <c r="X47" s="13"/>
      <c r="Y47" s="17"/>
      <c r="Z47" s="13"/>
      <c r="AA47" s="13"/>
      <c r="AB47" s="13"/>
      <c r="AC47" s="13"/>
      <c r="AD47" s="13"/>
      <c r="AE47" s="13"/>
      <c r="AF47" s="13"/>
      <c r="AG47" s="13"/>
      <c r="AH47" s="13"/>
      <c r="AI47" s="1">
        <f t="shared" si="7"/>
        <v>3384.7952653507468</v>
      </c>
      <c r="AJ47" s="18">
        <f t="shared" si="8"/>
        <v>0.16270300693732503</v>
      </c>
      <c r="AK47" s="1">
        <f t="shared" si="9"/>
        <v>162.70300693732506</v>
      </c>
    </row>
    <row r="48" spans="1:37" x14ac:dyDescent="0.25">
      <c r="A48" s="10" t="s">
        <v>135</v>
      </c>
      <c r="B48" s="10" t="s">
        <v>93</v>
      </c>
      <c r="C48" s="10" t="s">
        <v>94</v>
      </c>
      <c r="D48" s="10" t="s">
        <v>39</v>
      </c>
      <c r="E48" s="10" t="s">
        <v>136</v>
      </c>
      <c r="F48" s="11">
        <v>20</v>
      </c>
      <c r="G48" s="11">
        <v>109</v>
      </c>
      <c r="H48" s="11">
        <v>21</v>
      </c>
      <c r="I48" s="10">
        <v>40</v>
      </c>
      <c r="J48" s="10">
        <v>40</v>
      </c>
      <c r="K48" s="10">
        <f t="shared" si="5"/>
        <v>37.53</v>
      </c>
      <c r="L48" s="10">
        <f t="shared" si="6"/>
        <v>2.4500000000000002</v>
      </c>
      <c r="M48" s="23">
        <v>11.27</v>
      </c>
      <c r="N48" s="1">
        <v>58389.87</v>
      </c>
      <c r="O48" s="19">
        <v>12.66</v>
      </c>
      <c r="P48" s="1">
        <v>52855.5</v>
      </c>
      <c r="Q48" s="15">
        <v>13.53</v>
      </c>
      <c r="R48" s="1">
        <v>35746.259999999987</v>
      </c>
      <c r="S48" s="22">
        <v>7.0000000000000007E-2</v>
      </c>
      <c r="T48" s="1">
        <v>55.482000000000014</v>
      </c>
      <c r="U48" s="13"/>
      <c r="V48" s="13"/>
      <c r="W48" s="17"/>
      <c r="X48" s="13"/>
      <c r="Y48" s="17"/>
      <c r="Z48" s="13"/>
      <c r="AA48" s="13"/>
      <c r="AB48" s="13"/>
      <c r="AC48" s="10">
        <v>1.1299999999999999</v>
      </c>
      <c r="AD48" s="1">
        <f>AC48*$AD$1</f>
        <v>10524.82</v>
      </c>
      <c r="AE48" s="13"/>
      <c r="AF48" s="13"/>
      <c r="AG48" s="10">
        <v>1.32</v>
      </c>
      <c r="AH48" s="13"/>
      <c r="AI48" s="1">
        <f t="shared" si="7"/>
        <v>147047.11199999996</v>
      </c>
      <c r="AJ48" s="18">
        <f t="shared" si="8"/>
        <v>7.0683764920033916</v>
      </c>
      <c r="AK48" s="1">
        <f t="shared" si="9"/>
        <v>7068.3764920033918</v>
      </c>
    </row>
    <row r="49" spans="1:37" x14ac:dyDescent="0.25">
      <c r="A49" s="10" t="s">
        <v>137</v>
      </c>
      <c r="B49" s="10" t="s">
        <v>101</v>
      </c>
      <c r="C49" s="10" t="s">
        <v>102</v>
      </c>
      <c r="D49" s="10" t="s">
        <v>51</v>
      </c>
      <c r="E49" s="10" t="s">
        <v>40</v>
      </c>
      <c r="F49" s="11">
        <v>20</v>
      </c>
      <c r="G49" s="11">
        <v>109</v>
      </c>
      <c r="H49" s="11">
        <v>21</v>
      </c>
      <c r="I49" s="10">
        <v>40</v>
      </c>
      <c r="J49" s="10">
        <v>17.04</v>
      </c>
      <c r="K49" s="10">
        <f t="shared" si="5"/>
        <v>17.040000000000003</v>
      </c>
      <c r="L49" s="10">
        <f t="shared" si="6"/>
        <v>0</v>
      </c>
      <c r="M49" s="12"/>
      <c r="N49" s="13"/>
      <c r="O49" s="19">
        <v>0.49</v>
      </c>
      <c r="P49" s="1">
        <v>2045.75</v>
      </c>
      <c r="Q49" s="15">
        <v>15.46</v>
      </c>
      <c r="R49" s="1">
        <v>40845.32</v>
      </c>
      <c r="S49" s="22">
        <v>1.0900000000000001</v>
      </c>
      <c r="T49" s="1">
        <v>863.93400000000008</v>
      </c>
      <c r="U49" s="13"/>
      <c r="V49" s="13"/>
      <c r="W49" s="17"/>
      <c r="X49" s="13"/>
      <c r="Y49" s="17"/>
      <c r="Z49" s="13"/>
      <c r="AA49" s="13"/>
      <c r="AB49" s="13"/>
      <c r="AC49" s="13"/>
      <c r="AD49" s="13"/>
      <c r="AE49" s="13"/>
      <c r="AF49" s="13"/>
      <c r="AG49" s="13"/>
      <c r="AH49" s="13"/>
      <c r="AI49" s="1">
        <f t="shared" si="7"/>
        <v>43755.004000000001</v>
      </c>
      <c r="AJ49" s="18">
        <f t="shared" si="8"/>
        <v>2.1032500228982021</v>
      </c>
      <c r="AK49" s="1">
        <f t="shared" si="9"/>
        <v>2103.2500228982021</v>
      </c>
    </row>
    <row r="50" spans="1:37" x14ac:dyDescent="0.25">
      <c r="A50" s="10" t="s">
        <v>138</v>
      </c>
      <c r="B50" s="10" t="s">
        <v>53</v>
      </c>
      <c r="C50" s="10" t="s">
        <v>54</v>
      </c>
      <c r="D50" s="10" t="s">
        <v>39</v>
      </c>
      <c r="E50" s="10" t="s">
        <v>95</v>
      </c>
      <c r="F50" s="11">
        <v>20</v>
      </c>
      <c r="G50" s="11">
        <v>109</v>
      </c>
      <c r="H50" s="11">
        <v>21</v>
      </c>
      <c r="I50" s="10">
        <v>74</v>
      </c>
      <c r="J50" s="10">
        <v>1.89</v>
      </c>
      <c r="K50" s="10">
        <f t="shared" si="5"/>
        <v>1.8900000000000001</v>
      </c>
      <c r="L50" s="10">
        <f t="shared" si="6"/>
        <v>0</v>
      </c>
      <c r="M50" s="12"/>
      <c r="N50" s="13"/>
      <c r="O50" s="19">
        <v>0.03</v>
      </c>
      <c r="P50" s="1">
        <v>78.281250000000043</v>
      </c>
      <c r="Q50" s="15">
        <v>1.86</v>
      </c>
      <c r="R50" s="1">
        <v>3071.3250000000021</v>
      </c>
      <c r="S50" s="16"/>
      <c r="T50" s="13"/>
      <c r="U50" s="13"/>
      <c r="V50" s="13"/>
      <c r="W50" s="17"/>
      <c r="X50" s="13"/>
      <c r="Y50" s="17"/>
      <c r="Z50" s="13"/>
      <c r="AA50" s="13"/>
      <c r="AB50" s="13"/>
      <c r="AC50" s="13"/>
      <c r="AD50" s="13"/>
      <c r="AE50" s="13"/>
      <c r="AF50" s="13"/>
      <c r="AG50" s="13"/>
      <c r="AH50" s="13"/>
      <c r="AI50" s="1">
        <f t="shared" si="7"/>
        <v>3149.6062500000021</v>
      </c>
      <c r="AJ50" s="18">
        <f t="shared" si="8"/>
        <v>0.15139775595570337</v>
      </c>
      <c r="AK50" s="1">
        <f t="shared" si="9"/>
        <v>151.39775595570336</v>
      </c>
    </row>
    <row r="51" spans="1:37" x14ac:dyDescent="0.25">
      <c r="A51" s="10" t="s">
        <v>138</v>
      </c>
      <c r="B51" s="10" t="s">
        <v>53</v>
      </c>
      <c r="C51" s="10" t="s">
        <v>54</v>
      </c>
      <c r="D51" s="10" t="s">
        <v>39</v>
      </c>
      <c r="E51" s="10" t="s">
        <v>96</v>
      </c>
      <c r="F51" s="11">
        <v>20</v>
      </c>
      <c r="G51" s="11">
        <v>109</v>
      </c>
      <c r="H51" s="11">
        <v>21</v>
      </c>
      <c r="I51" s="10">
        <v>74</v>
      </c>
      <c r="J51" s="10">
        <v>21.44</v>
      </c>
      <c r="K51" s="10">
        <f t="shared" si="5"/>
        <v>21.43</v>
      </c>
      <c r="L51" s="10">
        <f t="shared" si="6"/>
        <v>0</v>
      </c>
      <c r="M51" s="12"/>
      <c r="N51" s="13"/>
      <c r="O51" s="19">
        <v>6.82</v>
      </c>
      <c r="P51" s="1">
        <v>17795.9375</v>
      </c>
      <c r="Q51" s="15">
        <v>14.61</v>
      </c>
      <c r="R51" s="1">
        <v>24124.76249999999</v>
      </c>
      <c r="S51" s="16"/>
      <c r="T51" s="13"/>
      <c r="U51" s="13"/>
      <c r="V51" s="13"/>
      <c r="W51" s="17"/>
      <c r="X51" s="13"/>
      <c r="Y51" s="17"/>
      <c r="Z51" s="13"/>
      <c r="AA51" s="13"/>
      <c r="AB51" s="13"/>
      <c r="AC51" s="13"/>
      <c r="AD51" s="13"/>
      <c r="AE51" s="13"/>
      <c r="AF51" s="13"/>
      <c r="AG51" s="13"/>
      <c r="AH51" s="13"/>
      <c r="AI51" s="1">
        <f t="shared" si="7"/>
        <v>41920.69999999999</v>
      </c>
      <c r="AJ51" s="18">
        <f t="shared" si="8"/>
        <v>2.015077252304871</v>
      </c>
      <c r="AK51" s="1">
        <f t="shared" si="9"/>
        <v>2015.0772523048709</v>
      </c>
    </row>
    <row r="52" spans="1:37" x14ac:dyDescent="0.25">
      <c r="A52" s="10" t="s">
        <v>139</v>
      </c>
      <c r="B52" s="10" t="s">
        <v>140</v>
      </c>
      <c r="C52" s="10" t="s">
        <v>141</v>
      </c>
      <c r="D52" s="10" t="s">
        <v>47</v>
      </c>
      <c r="E52" s="10" t="s">
        <v>96</v>
      </c>
      <c r="F52" s="11">
        <v>20</v>
      </c>
      <c r="G52" s="11">
        <v>109</v>
      </c>
      <c r="H52" s="11">
        <v>21</v>
      </c>
      <c r="I52" s="10">
        <v>6</v>
      </c>
      <c r="J52" s="10">
        <v>2.0499999999999998</v>
      </c>
      <c r="K52" s="10">
        <f t="shared" si="5"/>
        <v>0.27</v>
      </c>
      <c r="L52" s="10">
        <f t="shared" si="6"/>
        <v>1.78</v>
      </c>
      <c r="M52" s="12"/>
      <c r="N52" s="13"/>
      <c r="O52" s="14"/>
      <c r="P52" s="13"/>
      <c r="Q52" s="20"/>
      <c r="R52" s="13"/>
      <c r="S52" s="16"/>
      <c r="T52" s="13"/>
      <c r="U52" s="13"/>
      <c r="V52" s="13"/>
      <c r="W52" s="21">
        <v>0.27</v>
      </c>
      <c r="X52" s="1">
        <v>53.500500000000002</v>
      </c>
      <c r="Y52" s="17"/>
      <c r="Z52" s="13"/>
      <c r="AA52" s="13"/>
      <c r="AB52" s="13"/>
      <c r="AC52" s="13"/>
      <c r="AD52" s="13"/>
      <c r="AE52" s="13"/>
      <c r="AF52" s="13"/>
      <c r="AG52" s="13"/>
      <c r="AH52" s="10">
        <v>1.78</v>
      </c>
      <c r="AI52" s="1">
        <f t="shared" si="7"/>
        <v>53.500500000000002</v>
      </c>
      <c r="AJ52" s="18">
        <f t="shared" si="8"/>
        <v>2.5717042066792008E-3</v>
      </c>
      <c r="AK52" s="1">
        <f t="shared" si="9"/>
        <v>2.5717042066792009</v>
      </c>
    </row>
    <row r="53" spans="1:37" x14ac:dyDescent="0.25">
      <c r="A53" s="10" t="s">
        <v>142</v>
      </c>
      <c r="B53" s="10" t="s">
        <v>37</v>
      </c>
      <c r="C53" s="10" t="s">
        <v>38</v>
      </c>
      <c r="D53" s="10" t="s">
        <v>39</v>
      </c>
      <c r="E53" s="10" t="s">
        <v>122</v>
      </c>
      <c r="F53" s="11">
        <v>21</v>
      </c>
      <c r="G53" s="11">
        <v>109</v>
      </c>
      <c r="H53" s="11">
        <v>21</v>
      </c>
      <c r="I53" s="10">
        <v>160</v>
      </c>
      <c r="J53" s="10">
        <v>8.32</v>
      </c>
      <c r="K53" s="10">
        <f t="shared" si="5"/>
        <v>8.32</v>
      </c>
      <c r="L53" s="10">
        <f t="shared" si="6"/>
        <v>0</v>
      </c>
      <c r="M53" s="12"/>
      <c r="N53" s="13"/>
      <c r="O53" s="19">
        <v>1.2</v>
      </c>
      <c r="P53" s="1">
        <v>5010</v>
      </c>
      <c r="Q53" s="15">
        <v>5.27</v>
      </c>
      <c r="R53" s="1">
        <v>13923.34</v>
      </c>
      <c r="S53" s="22">
        <v>1.85</v>
      </c>
      <c r="T53" s="1">
        <v>1466.31</v>
      </c>
      <c r="U53" s="13"/>
      <c r="V53" s="13"/>
      <c r="W53" s="17"/>
      <c r="X53" s="13"/>
      <c r="Y53" s="17"/>
      <c r="Z53" s="13"/>
      <c r="AA53" s="13"/>
      <c r="AB53" s="13"/>
      <c r="AC53" s="13"/>
      <c r="AD53" s="13"/>
      <c r="AE53" s="13"/>
      <c r="AF53" s="13"/>
      <c r="AG53" s="13"/>
      <c r="AH53" s="13"/>
      <c r="AI53" s="1">
        <f t="shared" si="7"/>
        <v>20399.650000000001</v>
      </c>
      <c r="AJ53" s="18">
        <f t="shared" si="8"/>
        <v>0.98058645657112287</v>
      </c>
      <c r="AK53" s="1">
        <f t="shared" si="9"/>
        <v>980.58645657112288</v>
      </c>
    </row>
    <row r="54" spans="1:37" x14ac:dyDescent="0.25">
      <c r="A54" s="10" t="s">
        <v>142</v>
      </c>
      <c r="B54" s="10" t="s">
        <v>37</v>
      </c>
      <c r="C54" s="10" t="s">
        <v>38</v>
      </c>
      <c r="D54" s="10" t="s">
        <v>39</v>
      </c>
      <c r="E54" s="10" t="s">
        <v>126</v>
      </c>
      <c r="F54" s="11">
        <v>21</v>
      </c>
      <c r="G54" s="11">
        <v>109</v>
      </c>
      <c r="H54" s="11">
        <v>21</v>
      </c>
      <c r="I54" s="10">
        <v>160</v>
      </c>
      <c r="J54" s="10">
        <v>38.19</v>
      </c>
      <c r="K54" s="10">
        <f t="shared" si="5"/>
        <v>36.86</v>
      </c>
      <c r="L54" s="10">
        <f t="shared" si="6"/>
        <v>1.26</v>
      </c>
      <c r="M54" s="23">
        <v>10.09</v>
      </c>
      <c r="N54" s="1">
        <v>52276.29</v>
      </c>
      <c r="O54" s="19">
        <v>19.84</v>
      </c>
      <c r="P54" s="1">
        <v>82832</v>
      </c>
      <c r="Q54" s="15">
        <v>1.22</v>
      </c>
      <c r="R54" s="1">
        <v>3223.24</v>
      </c>
      <c r="S54" s="16"/>
      <c r="T54" s="13"/>
      <c r="U54" s="13"/>
      <c r="V54" s="13"/>
      <c r="W54" s="21">
        <v>5.71</v>
      </c>
      <c r="X54" s="1">
        <v>1899.2064379048729</v>
      </c>
      <c r="Y54" s="17"/>
      <c r="Z54" s="13"/>
      <c r="AA54" s="13"/>
      <c r="AB54" s="13"/>
      <c r="AC54" s="10">
        <v>0.14000000000000001</v>
      </c>
      <c r="AD54" s="1">
        <f>AC54*$AD$1</f>
        <v>1303.96</v>
      </c>
      <c r="AE54" s="13"/>
      <c r="AF54" s="13"/>
      <c r="AG54" s="10">
        <v>0.06</v>
      </c>
      <c r="AH54" s="10">
        <v>1.06</v>
      </c>
      <c r="AI54" s="1">
        <f t="shared" si="7"/>
        <v>140230.73643790488</v>
      </c>
      <c r="AJ54" s="18">
        <f t="shared" si="8"/>
        <v>6.7407215783606187</v>
      </c>
      <c r="AK54" s="1">
        <f t="shared" si="9"/>
        <v>6740.7215783606189</v>
      </c>
    </row>
    <row r="55" spans="1:37" x14ac:dyDescent="0.25">
      <c r="A55" s="10" t="s">
        <v>142</v>
      </c>
      <c r="B55" s="10" t="s">
        <v>37</v>
      </c>
      <c r="C55" s="10" t="s">
        <v>38</v>
      </c>
      <c r="D55" s="10" t="s">
        <v>39</v>
      </c>
      <c r="E55" s="10" t="s">
        <v>89</v>
      </c>
      <c r="F55" s="11">
        <v>21</v>
      </c>
      <c r="G55" s="11">
        <v>109</v>
      </c>
      <c r="H55" s="11">
        <v>21</v>
      </c>
      <c r="I55" s="10">
        <v>160</v>
      </c>
      <c r="J55" s="10">
        <v>11.41</v>
      </c>
      <c r="K55" s="10">
        <f t="shared" si="5"/>
        <v>10.08</v>
      </c>
      <c r="L55" s="10">
        <f t="shared" si="6"/>
        <v>1.33</v>
      </c>
      <c r="M55" s="12"/>
      <c r="N55" s="13"/>
      <c r="O55" s="19">
        <v>5.3</v>
      </c>
      <c r="P55" s="1">
        <v>22127.5</v>
      </c>
      <c r="Q55" s="15">
        <v>4.78</v>
      </c>
      <c r="R55" s="1">
        <v>12628.76</v>
      </c>
      <c r="S55" s="16"/>
      <c r="T55" s="13"/>
      <c r="U55" s="13"/>
      <c r="V55" s="13"/>
      <c r="W55" s="17"/>
      <c r="X55" s="13"/>
      <c r="Y55" s="17"/>
      <c r="Z55" s="13"/>
      <c r="AA55" s="13"/>
      <c r="AB55" s="13"/>
      <c r="AC55" s="10">
        <v>0.46</v>
      </c>
      <c r="AD55" s="1">
        <f>AC55*$AD$1</f>
        <v>4284.4400000000005</v>
      </c>
      <c r="AE55" s="13"/>
      <c r="AF55" s="13"/>
      <c r="AG55" s="10">
        <v>0.87</v>
      </c>
      <c r="AH55" s="13"/>
      <c r="AI55" s="1">
        <f t="shared" si="7"/>
        <v>34756.26</v>
      </c>
      <c r="AJ55" s="18">
        <f t="shared" si="8"/>
        <v>1.67069130289317</v>
      </c>
      <c r="AK55" s="1">
        <f t="shared" si="9"/>
        <v>1670.6913028931701</v>
      </c>
    </row>
    <row r="56" spans="1:37" x14ac:dyDescent="0.25">
      <c r="A56" s="10" t="s">
        <v>142</v>
      </c>
      <c r="B56" s="10" t="s">
        <v>37</v>
      </c>
      <c r="C56" s="10" t="s">
        <v>38</v>
      </c>
      <c r="D56" s="10" t="s">
        <v>39</v>
      </c>
      <c r="E56" s="10" t="s">
        <v>129</v>
      </c>
      <c r="F56" s="11">
        <v>21</v>
      </c>
      <c r="G56" s="11">
        <v>109</v>
      </c>
      <c r="H56" s="11">
        <v>21</v>
      </c>
      <c r="I56" s="10">
        <v>160</v>
      </c>
      <c r="J56" s="10">
        <v>24.57</v>
      </c>
      <c r="K56" s="10">
        <f t="shared" si="5"/>
        <v>21.96</v>
      </c>
      <c r="L56" s="10">
        <f t="shared" si="6"/>
        <v>2.6</v>
      </c>
      <c r="M56" s="23">
        <v>0.2</v>
      </c>
      <c r="N56" s="1">
        <v>1016.344457268726</v>
      </c>
      <c r="O56" s="19">
        <v>16.98</v>
      </c>
      <c r="P56" s="1">
        <v>69533.085400951459</v>
      </c>
      <c r="Q56" s="15">
        <v>4.78</v>
      </c>
      <c r="R56" s="1">
        <v>12386.76918372611</v>
      </c>
      <c r="S56" s="16"/>
      <c r="T56" s="13"/>
      <c r="U56" s="13"/>
      <c r="V56" s="13"/>
      <c r="W56" s="17"/>
      <c r="X56" s="13"/>
      <c r="Y56" s="17"/>
      <c r="Z56" s="13"/>
      <c r="AA56" s="13"/>
      <c r="AB56" s="13"/>
      <c r="AC56" s="10">
        <v>0.98</v>
      </c>
      <c r="AD56" s="1">
        <f>AC56*$AD$1</f>
        <v>9127.7199999999993</v>
      </c>
      <c r="AE56" s="13"/>
      <c r="AF56" s="13"/>
      <c r="AG56" s="10">
        <v>1.62</v>
      </c>
      <c r="AH56" s="13"/>
      <c r="AI56" s="1">
        <f t="shared" si="7"/>
        <v>82936.199041946296</v>
      </c>
      <c r="AJ56" s="18">
        <f t="shared" si="8"/>
        <v>3.9866425914179637</v>
      </c>
      <c r="AK56" s="1">
        <f t="shared" si="9"/>
        <v>3986.642591417964</v>
      </c>
    </row>
    <row r="57" spans="1:37" x14ac:dyDescent="0.25">
      <c r="B57" s="24" t="s">
        <v>143</v>
      </c>
      <c r="M57" s="25"/>
      <c r="O57" s="26"/>
      <c r="Q57" s="27"/>
      <c r="S57" s="28"/>
      <c r="W57" s="29"/>
      <c r="Y57" s="29"/>
    </row>
    <row r="58" spans="1:37" x14ac:dyDescent="0.25">
      <c r="B58" s="13" t="s">
        <v>144</v>
      </c>
      <c r="C58" s="13" t="s">
        <v>145</v>
      </c>
      <c r="D58" s="13" t="s">
        <v>110</v>
      </c>
      <c r="J58" s="10">
        <f>Y58</f>
        <v>5.12</v>
      </c>
      <c r="K58" s="10">
        <f>SUM(M58,O58,Q58,S58,U58,W58,Y58)</f>
        <v>5.12</v>
      </c>
      <c r="L58" s="10">
        <f>SUM(AA58,AC58,AE58,AG58,AH58)</f>
        <v>0</v>
      </c>
      <c r="M58" s="25"/>
      <c r="O58" s="26"/>
      <c r="Q58" s="27"/>
      <c r="S58" s="28"/>
      <c r="W58" s="29"/>
      <c r="Y58" s="21">
        <v>5.12</v>
      </c>
      <c r="Z58" s="1">
        <v>17267.8</v>
      </c>
      <c r="AI58" s="1">
        <f>SUM(N58,P58,R58,T58,V58,X58,Z58)</f>
        <v>17267.8</v>
      </c>
      <c r="AJ58" s="18">
        <f>IFERROR(AI58/$AI$63*100,0)</f>
        <v>0.83004222203708566</v>
      </c>
      <c r="AK58" s="1">
        <f>IFERROR(AJ58/100*$AK$1,0)</f>
        <v>830.04222203708571</v>
      </c>
    </row>
    <row r="59" spans="1:37" x14ac:dyDescent="0.25">
      <c r="B59" s="13" t="s">
        <v>146</v>
      </c>
      <c r="C59" s="13" t="s">
        <v>145</v>
      </c>
      <c r="D59" s="13" t="s">
        <v>110</v>
      </c>
      <c r="J59" s="10">
        <f>Y59</f>
        <v>1.06</v>
      </c>
      <c r="K59" s="10">
        <f>SUM(M59,O59,Q59,S59,U59,W59,Y59)</f>
        <v>1.06</v>
      </c>
      <c r="L59" s="10">
        <f>SUM(AA59,AC59,AE59,AG59,AH59)</f>
        <v>0</v>
      </c>
      <c r="M59" s="25"/>
      <c r="O59" s="26"/>
      <c r="Q59" s="27"/>
      <c r="S59" s="28"/>
      <c r="W59" s="29"/>
      <c r="Y59" s="21">
        <v>1.06</v>
      </c>
      <c r="Z59" s="1">
        <v>3363.38</v>
      </c>
      <c r="AI59" s="1">
        <f>SUM(N59,P59,R59,T59,V59,X59,Z59)</f>
        <v>3363.38</v>
      </c>
      <c r="AJ59" s="18">
        <f>IFERROR(AI59/$AI$63*100,0)</f>
        <v>0.16167360108149811</v>
      </c>
      <c r="AK59" s="1">
        <f>IFERROR(AJ59/100*$AK$1,0)</f>
        <v>161.67360108149813</v>
      </c>
    </row>
    <row r="60" spans="1:37" x14ac:dyDescent="0.25">
      <c r="B60" s="13" t="s">
        <v>147</v>
      </c>
      <c r="C60" s="13" t="s">
        <v>145</v>
      </c>
      <c r="D60" s="13" t="s">
        <v>110</v>
      </c>
      <c r="J60" s="10">
        <f>Y60</f>
        <v>6.59</v>
      </c>
      <c r="K60" s="10">
        <f>SUM(M60,O60,Q60,S60,U60,W60,Y60)</f>
        <v>6.59</v>
      </c>
      <c r="L60" s="10">
        <f>SUM(AA60,AC60,AE60,AG60,AH60)</f>
        <v>0</v>
      </c>
      <c r="M60" s="25"/>
      <c r="O60" s="26"/>
      <c r="Q60" s="27"/>
      <c r="S60" s="28"/>
      <c r="W60" s="29"/>
      <c r="Y60" s="21">
        <v>6.59</v>
      </c>
      <c r="Z60" s="1">
        <v>19442.98</v>
      </c>
      <c r="AI60" s="1">
        <f>SUM(N60,P60,R60,T60,V60,X60,Z60)</f>
        <v>19442.98</v>
      </c>
      <c r="AJ60" s="18">
        <f>IFERROR(AI60/$AI$63*100,0)</f>
        <v>0.9346004888997218</v>
      </c>
      <c r="AK60" s="1">
        <f>IFERROR(AJ60/100*$AK$1,0)</f>
        <v>934.60048889972177</v>
      </c>
    </row>
    <row r="61" spans="1:37" x14ac:dyDescent="0.25">
      <c r="B61" s="13" t="s">
        <v>148</v>
      </c>
      <c r="C61" s="13" t="s">
        <v>145</v>
      </c>
      <c r="D61" s="13" t="s">
        <v>110</v>
      </c>
      <c r="J61" s="10">
        <f>Y61</f>
        <v>2.17</v>
      </c>
      <c r="K61" s="10">
        <f>SUM(M61,O61,Q61,S61,U61,W61,Y61)</f>
        <v>2.17</v>
      </c>
      <c r="L61" s="10">
        <f>SUM(AA61,AC61,AE61,AG61,AH61)</f>
        <v>0</v>
      </c>
      <c r="M61" s="25"/>
      <c r="O61" s="26"/>
      <c r="Q61" s="27"/>
      <c r="S61" s="28"/>
      <c r="W61" s="29"/>
      <c r="Y61" s="21">
        <v>2.17</v>
      </c>
      <c r="Z61" s="1">
        <v>5728.1</v>
      </c>
      <c r="AI61" s="1">
        <f>SUM(N61,P61,R61,T61,V61,X61,Z61)</f>
        <v>5728.1</v>
      </c>
      <c r="AJ61" s="18">
        <f>IFERROR(AI61/$AI$63*100,0)</f>
        <v>0.27534282607226346</v>
      </c>
      <c r="AK61" s="1">
        <f>IFERROR(AJ61/100*$AK$1,0)</f>
        <v>275.34282607226345</v>
      </c>
    </row>
    <row r="62" spans="1:37" x14ac:dyDescent="0.25">
      <c r="B62" s="13" t="s">
        <v>149</v>
      </c>
      <c r="C62" s="13" t="s">
        <v>145</v>
      </c>
      <c r="D62" s="13" t="s">
        <v>110</v>
      </c>
      <c r="J62" s="10">
        <f>Y62</f>
        <v>3.57</v>
      </c>
      <c r="K62" s="10">
        <f>SUM(M62,O62,Q62,S62,U62,W62,Y62)</f>
        <v>3.57</v>
      </c>
      <c r="L62" s="10">
        <f>SUM(AA62,AC62,AE62,AG62,AH62)</f>
        <v>0</v>
      </c>
      <c r="M62" s="25"/>
      <c r="O62" s="26"/>
      <c r="Q62" s="27"/>
      <c r="S62" s="28"/>
      <c r="W62" s="29"/>
      <c r="Y62" s="21">
        <v>3.57</v>
      </c>
      <c r="Z62" s="1">
        <v>5997.81</v>
      </c>
      <c r="AI62" s="1">
        <f>SUM(N62,P62,R62,T62,V62,X62,Z62)</f>
        <v>5997.81</v>
      </c>
      <c r="AJ62" s="18">
        <f>IFERROR(AI62/$AI$63*100,0)</f>
        <v>0.28830745895575888</v>
      </c>
      <c r="AK62" s="1">
        <f>IFERROR(AJ62/100*$AK$1,0)</f>
        <v>288.30745895575888</v>
      </c>
    </row>
    <row r="63" spans="1:37" x14ac:dyDescent="0.25">
      <c r="A63" s="30"/>
      <c r="B63" s="31" t="s">
        <v>150</v>
      </c>
      <c r="C63" s="32">
        <f>K63+L63</f>
        <v>924.68</v>
      </c>
      <c r="D63" s="30"/>
      <c r="E63" s="30"/>
      <c r="F63" s="30"/>
      <c r="G63" s="30"/>
      <c r="H63" s="30"/>
      <c r="I63" s="30"/>
      <c r="J63" s="30"/>
      <c r="K63" s="32">
        <f t="shared" ref="K63:Z63" si="10">SUM(K3:K62)</f>
        <v>869.29</v>
      </c>
      <c r="L63" s="32">
        <f t="shared" si="10"/>
        <v>55.39</v>
      </c>
      <c r="M63" s="32">
        <f t="shared" si="10"/>
        <v>63.440000000000012</v>
      </c>
      <c r="N63" s="33">
        <f t="shared" si="10"/>
        <v>249023.99721909207</v>
      </c>
      <c r="O63" s="32">
        <f t="shared" si="10"/>
        <v>345.98</v>
      </c>
      <c r="P63" s="33">
        <f t="shared" si="10"/>
        <v>1069029.4938290117</v>
      </c>
      <c r="Q63" s="32">
        <f t="shared" si="10"/>
        <v>309.43999999999994</v>
      </c>
      <c r="R63" s="33">
        <f t="shared" si="10"/>
        <v>639642.14866411081</v>
      </c>
      <c r="S63" s="32">
        <f t="shared" si="10"/>
        <v>98.3</v>
      </c>
      <c r="T63" s="33">
        <f t="shared" si="10"/>
        <v>62979.999138655796</v>
      </c>
      <c r="U63" s="32">
        <f t="shared" si="10"/>
        <v>2.72</v>
      </c>
      <c r="V63" s="33">
        <f t="shared" si="10"/>
        <v>987.17260529590999</v>
      </c>
      <c r="W63" s="32">
        <f t="shared" si="10"/>
        <v>30.9</v>
      </c>
      <c r="X63" s="33">
        <f t="shared" si="10"/>
        <v>6889.1225203838494</v>
      </c>
      <c r="Y63" s="32">
        <f t="shared" si="10"/>
        <v>18.509999999999998</v>
      </c>
      <c r="Z63" s="33">
        <f t="shared" si="10"/>
        <v>51800.07</v>
      </c>
      <c r="AA63" s="30"/>
      <c r="AB63" s="30"/>
      <c r="AC63" s="32">
        <f>SUM(AC3:AC62)</f>
        <v>6.7799999999999994</v>
      </c>
      <c r="AD63" s="33">
        <f>SUM(AD3:AD62)</f>
        <v>63148.92</v>
      </c>
      <c r="AE63" s="30"/>
      <c r="AF63" s="30"/>
      <c r="AG63" s="32">
        <f>SUM(AG3:AG62)</f>
        <v>10.68</v>
      </c>
      <c r="AH63" s="32">
        <f>SUM(AH3:AH62)</f>
        <v>37.930000000000007</v>
      </c>
      <c r="AI63" s="33">
        <f>SUM(AI3:AI62)</f>
        <v>2080352.0039765504</v>
      </c>
      <c r="AJ63" s="34">
        <f>SUM(AJ3:AJ62)</f>
        <v>99.999999999999957</v>
      </c>
      <c r="AK63" s="33">
        <f>SUM(AK3:AK62)</f>
        <v>100000</v>
      </c>
    </row>
    <row r="66" spans="37:37" x14ac:dyDescent="0.25">
      <c r="AK66" s="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86e58739-8685-4d29-a2ec-7c9c68f6c483">
      <Terms xmlns="http://schemas.microsoft.com/office/infopath/2007/PartnerControls"/>
    </lcf76f155ced4ddcb4097134ff3c332f>
    <TaxCatchAll xmlns="0443536a-32f8-43be-b347-138dc7c4b70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F471694366554EA47E0857EFF9B72E" ma:contentTypeVersion="21" ma:contentTypeDescription="Create a new document." ma:contentTypeScope="" ma:versionID="b1c8a3c682e87a8b13a2fa657b5a72f8">
  <xsd:schema xmlns:xsd="http://www.w3.org/2001/XMLSchema" xmlns:xs="http://www.w3.org/2001/XMLSchema" xmlns:p="http://schemas.microsoft.com/office/2006/metadata/properties" xmlns:ns1="http://schemas.microsoft.com/sharepoint/v3" xmlns:ns2="86e58739-8685-4d29-a2ec-7c9c68f6c483" xmlns:ns3="0443536a-32f8-43be-b347-138dc7c4b70d" targetNamespace="http://schemas.microsoft.com/office/2006/metadata/properties" ma:root="true" ma:fieldsID="d6e52d1b4dfdc60daff2d91372e31ff7" ns1:_="" ns2:_="" ns3:_="">
    <xsd:import namespace="http://schemas.microsoft.com/sharepoint/v3"/>
    <xsd:import namespace="86e58739-8685-4d29-a2ec-7c9c68f6c483"/>
    <xsd:import namespace="0443536a-32f8-43be-b347-138dc7c4b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e58739-8685-4d29-a2ec-7c9c68f6c4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bccc17c-46ff-49d2-8759-2bb659646c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3536a-32f8-43be-b347-138dc7c4b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914a0cd-eb9a-4db4-97f4-816251a3ff74}" ma:internalName="TaxCatchAll" ma:showField="CatchAllData" ma:web="0443536a-32f8-43be-b347-138dc7c4b7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669B28-98DE-4588-8B0D-AA362203550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6e58739-8685-4d29-a2ec-7c9c68f6c483"/>
    <ds:schemaRef ds:uri="0443536a-32f8-43be-b347-138dc7c4b70d"/>
  </ds:schemaRefs>
</ds:datastoreItem>
</file>

<file path=customXml/itemProps2.xml><?xml version="1.0" encoding="utf-8"?>
<ds:datastoreItem xmlns:ds="http://schemas.openxmlformats.org/officeDocument/2006/customXml" ds:itemID="{6500923A-12CB-4C21-8DDC-7369097F5B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2EC549-938B-4947-8926-70ABED0BF9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6e58739-8685-4d29-a2ec-7c9c68f6c483"/>
    <ds:schemaRef ds:uri="0443536a-32f8-43be-b347-138dc7c4b7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ExhibitA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Kody Fossum</cp:lastModifiedBy>
  <dcterms:created xsi:type="dcterms:W3CDTF">2026-09-30T13:56:18Z</dcterms:created>
  <dcterms:modified xsi:type="dcterms:W3CDTF">2026-10-01T14:02:30Z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0x01010099F471694366554EA47E0857EFF9B72E</vt:lpwstr>
  </property>
  <property fmtid="{D5CDD505-2E9C-101B-9397-08002B2CF9AE}" pid="3" name="MediaServiceImageTags">
    <vt:lpwstr/>
  </property>
</Properties>
</file>