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h2overviewers.sharepoint.com/Shared Documents/H2Overviewers Master/Company Share/Rice County/Group 1/CD 15/"/>
    </mc:Choice>
  </mc:AlternateContent>
  <xr:revisionPtr revIDLastSave="42" documentId="11_AFB2E2F0061C32D3804CFB0CB8472644C548E7F1" xr6:coauthVersionLast="47" xr6:coauthVersionMax="47" xr10:uidLastSave="{5D387884-B0C3-40B5-83F0-E5366C58A4E2}"/>
  <bookViews>
    <workbookView xWindow="28680" yWindow="-120" windowWidth="29040" windowHeight="15720" xr2:uid="{00000000-000D-0000-FFFF-FFFF00000000}"/>
  </bookViews>
  <sheets>
    <sheet name="Exhibi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0" i="1" l="1"/>
  <c r="AK40" i="1"/>
  <c r="AJ40" i="1"/>
  <c r="AI40" i="1"/>
  <c r="AK3" i="1" s="1"/>
  <c r="AK4" i="1"/>
  <c r="AK9" i="1"/>
  <c r="AK12" i="1"/>
  <c r="AK13" i="1"/>
  <c r="AJ13" i="1" s="1"/>
  <c r="AK14" i="1"/>
  <c r="AK15" i="1"/>
  <c r="AJ15" i="1" s="1"/>
  <c r="AK16" i="1"/>
  <c r="AJ16" i="1" s="1"/>
  <c r="AK17" i="1"/>
  <c r="AJ17" i="1" s="1"/>
  <c r="AK18" i="1"/>
  <c r="AJ18" i="1" s="1"/>
  <c r="AK19" i="1"/>
  <c r="AJ19" i="1" s="1"/>
  <c r="AK20" i="1"/>
  <c r="AK25" i="1"/>
  <c r="AK26" i="1"/>
  <c r="AK27" i="1"/>
  <c r="AK28" i="1"/>
  <c r="AK29" i="1"/>
  <c r="AJ29" i="1" s="1"/>
  <c r="AK30" i="1"/>
  <c r="AJ30" i="1" s="1"/>
  <c r="AK31" i="1"/>
  <c r="AK32" i="1"/>
  <c r="AJ32" i="1" s="1"/>
  <c r="AK33" i="1"/>
  <c r="AJ33" i="1" s="1"/>
  <c r="AK34" i="1"/>
  <c r="AJ34" i="1" s="1"/>
  <c r="AK36" i="1"/>
  <c r="AK37" i="1"/>
  <c r="AJ37" i="1" s="1"/>
  <c r="AJ9" i="1"/>
  <c r="AJ12" i="1"/>
  <c r="AJ14" i="1"/>
  <c r="AJ20" i="1"/>
  <c r="AJ26" i="1"/>
  <c r="AJ27" i="1"/>
  <c r="AJ28" i="1"/>
  <c r="AJ31" i="1"/>
  <c r="AJ36" i="1"/>
  <c r="AL39" i="1"/>
  <c r="AJ39" i="1"/>
  <c r="AK11" i="1" l="1"/>
  <c r="AJ11" i="1" s="1"/>
  <c r="AK10" i="1"/>
  <c r="AJ10" i="1" s="1"/>
  <c r="AJ25" i="1"/>
  <c r="AK24" i="1"/>
  <c r="AJ24" i="1" s="1"/>
  <c r="AK8" i="1"/>
  <c r="AJ8" i="1" s="1"/>
  <c r="AJ5" i="1"/>
  <c r="AK23" i="1"/>
  <c r="AK7" i="1"/>
  <c r="AJ7" i="1" s="1"/>
  <c r="AJ23" i="1"/>
  <c r="AJ4" i="1"/>
  <c r="AK22" i="1"/>
  <c r="AJ22" i="1" s="1"/>
  <c r="AK6" i="1"/>
  <c r="AJ6" i="1" s="1"/>
  <c r="AJ3" i="1"/>
  <c r="AK21" i="1"/>
  <c r="AJ21" i="1" s="1"/>
  <c r="AK5" i="1"/>
  <c r="AH40" i="1" l="1"/>
  <c r="AG40" i="1"/>
  <c r="AC40" i="1"/>
  <c r="Z40" i="1"/>
  <c r="Y40" i="1"/>
  <c r="X40" i="1"/>
  <c r="W40" i="1"/>
  <c r="T40" i="1"/>
  <c r="S40" i="1"/>
  <c r="R40" i="1"/>
  <c r="Q40" i="1"/>
  <c r="P40" i="1"/>
  <c r="O40" i="1"/>
  <c r="N40" i="1"/>
  <c r="M40" i="1"/>
  <c r="AI37" i="1"/>
  <c r="L37" i="1"/>
  <c r="K37" i="1"/>
  <c r="J37" i="1"/>
  <c r="AI36" i="1"/>
  <c r="L36" i="1"/>
  <c r="K36" i="1"/>
  <c r="J36" i="1"/>
  <c r="AI34" i="1"/>
  <c r="L34" i="1"/>
  <c r="K34" i="1"/>
  <c r="AI33" i="1"/>
  <c r="L33" i="1"/>
  <c r="K33" i="1"/>
  <c r="AI32" i="1"/>
  <c r="L32" i="1"/>
  <c r="K32" i="1"/>
  <c r="AI31" i="1"/>
  <c r="L31" i="1"/>
  <c r="K31" i="1"/>
  <c r="AI30" i="1"/>
  <c r="L30" i="1"/>
  <c r="K30" i="1"/>
  <c r="AI29" i="1"/>
  <c r="L29" i="1"/>
  <c r="K29" i="1"/>
  <c r="AI28" i="1"/>
  <c r="L28" i="1"/>
  <c r="K28" i="1"/>
  <c r="AI27" i="1"/>
  <c r="L27" i="1"/>
  <c r="K27" i="1"/>
  <c r="AI26" i="1"/>
  <c r="L26" i="1"/>
  <c r="K26" i="1"/>
  <c r="AI25" i="1"/>
  <c r="L25" i="1"/>
  <c r="K25" i="1"/>
  <c r="AI24" i="1"/>
  <c r="L24" i="1"/>
  <c r="K24" i="1"/>
  <c r="AI23" i="1"/>
  <c r="L23" i="1"/>
  <c r="K23" i="1"/>
  <c r="AI22" i="1"/>
  <c r="L22" i="1"/>
  <c r="K22" i="1"/>
  <c r="AI21" i="1"/>
  <c r="L21" i="1"/>
  <c r="K21" i="1"/>
  <c r="AI20" i="1"/>
  <c r="L20" i="1"/>
  <c r="K20" i="1"/>
  <c r="AI19" i="1"/>
  <c r="L19" i="1"/>
  <c r="K19" i="1"/>
  <c r="AI18" i="1"/>
  <c r="L18" i="1"/>
  <c r="K18" i="1"/>
  <c r="AI17" i="1"/>
  <c r="L17" i="1"/>
  <c r="K17" i="1"/>
  <c r="AI16" i="1"/>
  <c r="L16" i="1"/>
  <c r="K16" i="1"/>
  <c r="AI15" i="1"/>
  <c r="L15" i="1"/>
  <c r="K15" i="1"/>
  <c r="AI14" i="1"/>
  <c r="L14" i="1"/>
  <c r="K14" i="1"/>
  <c r="AI13" i="1"/>
  <c r="L13" i="1"/>
  <c r="K13" i="1"/>
  <c r="AI12" i="1"/>
  <c r="L12" i="1"/>
  <c r="K12" i="1"/>
  <c r="AI11" i="1"/>
  <c r="L11" i="1"/>
  <c r="K11" i="1"/>
  <c r="AI10" i="1"/>
  <c r="L10" i="1"/>
  <c r="K10" i="1"/>
  <c r="AI9" i="1"/>
  <c r="L9" i="1"/>
  <c r="K9" i="1"/>
  <c r="AI8" i="1"/>
  <c r="L8" i="1"/>
  <c r="K8" i="1"/>
  <c r="AI7" i="1"/>
  <c r="AD7" i="1"/>
  <c r="AD40" i="1" s="1"/>
  <c r="L7" i="1"/>
  <c r="K7" i="1"/>
  <c r="AI6" i="1"/>
  <c r="L6" i="1"/>
  <c r="K6" i="1"/>
  <c r="AI5" i="1"/>
  <c r="L5" i="1"/>
  <c r="K5" i="1"/>
  <c r="AI4" i="1"/>
  <c r="L4" i="1"/>
  <c r="K4" i="1"/>
  <c r="AI3" i="1"/>
  <c r="L3" i="1"/>
  <c r="K3" i="1"/>
  <c r="AL2" i="1"/>
  <c r="K40" i="1" l="1"/>
  <c r="L40" i="1"/>
  <c r="AL37" i="1"/>
  <c r="AL24" i="1" l="1"/>
  <c r="AL32" i="1"/>
  <c r="AL20" i="1"/>
  <c r="AL34" i="1"/>
  <c r="AL12" i="1"/>
  <c r="C40" i="1"/>
  <c r="AL10" i="1"/>
  <c r="AL26" i="1"/>
  <c r="AL23" i="1"/>
  <c r="AL7" i="1"/>
  <c r="AL5" i="1"/>
  <c r="AL30" i="1"/>
  <c r="AL28" i="1"/>
  <c r="AL22" i="1"/>
  <c r="AL18" i="1"/>
  <c r="AL33" i="1"/>
  <c r="AL14" i="1"/>
  <c r="AL6" i="1"/>
  <c r="AL17" i="1"/>
  <c r="AL31" i="1"/>
  <c r="AL9" i="1"/>
  <c r="AL27" i="1"/>
  <c r="AL15" i="1"/>
  <c r="AL25" i="1"/>
  <c r="AL11" i="1"/>
  <c r="AL8" i="1"/>
  <c r="AL36" i="1"/>
  <c r="AL16" i="1"/>
  <c r="AL13" i="1"/>
  <c r="AL19" i="1"/>
  <c r="AL21" i="1"/>
  <c r="AL4" i="1"/>
  <c r="AL29" i="1"/>
  <c r="AL3" i="1"/>
</calcChain>
</file>

<file path=xl/sharedStrings.xml><?xml version="1.0" encoding="utf-8"?>
<sst xmlns="http://schemas.openxmlformats.org/spreadsheetml/2006/main" count="207" uniqueCount="110">
  <si>
    <t>PIN</t>
  </si>
  <si>
    <t>NAME</t>
  </si>
  <si>
    <t>OWNER ADDRESS</t>
  </si>
  <si>
    <t>CITY STATE ZIP</t>
  </si>
  <si>
    <t>DESCRIPTION</t>
  </si>
  <si>
    <t>SEC</t>
  </si>
  <si>
    <t>TWP</t>
  </si>
  <si>
    <t>RANGE</t>
  </si>
  <si>
    <t>PARCEL ACRES</t>
  </si>
  <si>
    <t>ACRES IN TRACT</t>
  </si>
  <si>
    <t>TOTAL BENEFITED ACRES</t>
  </si>
  <si>
    <t>ACRES IN WATERSHED NOT BENEFITED</t>
  </si>
  <si>
    <t>CLASS 1 ACRES</t>
  </si>
  <si>
    <t>CLASS 1 BENEFIT</t>
  </si>
  <si>
    <t>CLASS 2 ACRES</t>
  </si>
  <si>
    <t>CLASS 2 BENEFIT</t>
  </si>
  <si>
    <t>CLASS 3 ACRES</t>
  </si>
  <si>
    <t>CLASS 3 BENEFIT</t>
  </si>
  <si>
    <t>CLASS 4 ACRES</t>
  </si>
  <si>
    <t>CLASS 4 BENEFIT</t>
  </si>
  <si>
    <t>INDUSTRIAL ACRES</t>
  </si>
  <si>
    <t>INDUSTRIAL BENEFIT</t>
  </si>
  <si>
    <t>RESIDENTIAL ACRES</t>
  </si>
  <si>
    <t>RESIDENTIAL BENEFIT</t>
  </si>
  <si>
    <t>ROAD ACRES</t>
  </si>
  <si>
    <t>ROAD BENEFIT</t>
  </si>
  <si>
    <t>SUBPRIME GRASS STRIP ACRES</t>
  </si>
  <si>
    <t>SUBPRIME GRASS STRIP DAMAGES</t>
  </si>
  <si>
    <t>PRIME GRASS STRIP ACRES</t>
  </si>
  <si>
    <t>PRIME GRASS STRIP DAMAGES</t>
  </si>
  <si>
    <t>WETLAND BUFFER STRIP ACRES</t>
  </si>
  <si>
    <t>WETLAND BUFFER STRIP DAMAGES</t>
  </si>
  <si>
    <t>DITCH ACRES</t>
  </si>
  <si>
    <t>NON BENEFITED ACRES</t>
  </si>
  <si>
    <t>TOTAL PARCEL BENEFITS</t>
  </si>
  <si>
    <t>PERCENT TOTAL BENEFITS</t>
  </si>
  <si>
    <t>13.03.4.00.001</t>
  </si>
  <si>
    <t>CHARLES M &amp; PAMELA R WAGNER TRUST</t>
  </si>
  <si>
    <t>10461 JACOBSON PATH</t>
  </si>
  <si>
    <t>MORRISTOWN MN 55052</t>
  </si>
  <si>
    <t>SE SE</t>
  </si>
  <si>
    <t>13.03.4.25.002</t>
  </si>
  <si>
    <t>JONATHON D MELCHERT &amp; DANIEL J MELCHERT</t>
  </si>
  <si>
    <t>9405 210TH ST W</t>
  </si>
  <si>
    <t>SW SE</t>
  </si>
  <si>
    <t>13.03.4.50.001</t>
  </si>
  <si>
    <t>MARTIN JOHN KILLEN</t>
  </si>
  <si>
    <t>9355 220TH ST W</t>
  </si>
  <si>
    <t>13.09.1.75.001</t>
  </si>
  <si>
    <t>NE SE</t>
  </si>
  <si>
    <t>SE NE</t>
  </si>
  <si>
    <t>13.09.4.25.002</t>
  </si>
  <si>
    <t>DOUGLAS L &amp; KRISTINA J RAUENHORST</t>
  </si>
  <si>
    <t>PO BOX 5</t>
  </si>
  <si>
    <t>13.10.1.00.002</t>
  </si>
  <si>
    <t>PATRICIA A SCHWARTZ ET AL</t>
  </si>
  <si>
    <t>12776 MORRISTOWN BLVD W</t>
  </si>
  <si>
    <t>WATERVILLE MN 56096</t>
  </si>
  <si>
    <t>NE NE</t>
  </si>
  <si>
    <t>13.10.1.25.001</t>
  </si>
  <si>
    <t>KENARD &amp; JEAN SCHMIDTKE TRUST</t>
  </si>
  <si>
    <t>9548 220TH ST W</t>
  </si>
  <si>
    <t>MORRISTOWN MN  55052</t>
  </si>
  <si>
    <t>NW NE</t>
  </si>
  <si>
    <t>NW SE</t>
  </si>
  <si>
    <t>SW NE</t>
  </si>
  <si>
    <t>13.10.2.00.002</t>
  </si>
  <si>
    <t>TONY W &amp; ROBERTA W SCHMIDTKE</t>
  </si>
  <si>
    <t>13446 CANNON CITY BLVD</t>
  </si>
  <si>
    <t>NORTHFIELD MN  55057</t>
  </si>
  <si>
    <t>NE NW</t>
  </si>
  <si>
    <t>13.10.2.00.003</t>
  </si>
  <si>
    <t>MORRISTOWN MN  55052-1667</t>
  </si>
  <si>
    <t>13.10.2.25.001</t>
  </si>
  <si>
    <t>RONALD J PIRKL</t>
  </si>
  <si>
    <t>11907 DODD RD</t>
  </si>
  <si>
    <t>KILKENNY MN 56052</t>
  </si>
  <si>
    <t>NW NW</t>
  </si>
  <si>
    <t>SW NW</t>
  </si>
  <si>
    <t>13.10.2.75.001</t>
  </si>
  <si>
    <t>SE NW</t>
  </si>
  <si>
    <t>13.10.3.00.001</t>
  </si>
  <si>
    <t>MICHAEL AHLMAN</t>
  </si>
  <si>
    <t>9525 230TH ST W</t>
  </si>
  <si>
    <t>NE SW</t>
  </si>
  <si>
    <t>NW SW</t>
  </si>
  <si>
    <t>SE SW</t>
  </si>
  <si>
    <t>SW SW</t>
  </si>
  <si>
    <t>13.10.3.25.001</t>
  </si>
  <si>
    <t>13.10.3.25.002</t>
  </si>
  <si>
    <t>DILLON L DIVINE</t>
  </si>
  <si>
    <t>22645 JACKSON AVE</t>
  </si>
  <si>
    <t>13.10.3.25.003</t>
  </si>
  <si>
    <t>13.10.3.50.001</t>
  </si>
  <si>
    <t>MATTHEW F &amp; SARAH A VALENTYN</t>
  </si>
  <si>
    <t>22875 JACKSON AVE</t>
  </si>
  <si>
    <t>13.10.3.75.001</t>
  </si>
  <si>
    <t>001</t>
  </si>
  <si>
    <t>13.10.4.00.001</t>
  </si>
  <si>
    <t>KEVIN A KUBALL</t>
  </si>
  <si>
    <t>22750 INDEPENDENCE AVE</t>
  </si>
  <si>
    <t>13.10.4.50.001</t>
  </si>
  <si>
    <t>MORRISTOWN TOWNSHIP</t>
  </si>
  <si>
    <t>220TH STREET WEST</t>
  </si>
  <si>
    <t>PO BOX 491</t>
  </si>
  <si>
    <t>JACKSON AVENUE</t>
  </si>
  <si>
    <t>TOTAL WATERSHED ACRES</t>
  </si>
  <si>
    <t>OUTLET BENEFITS</t>
  </si>
  <si>
    <t>CD 2</t>
  </si>
  <si>
    <t>TOTAL BENEFITS WITH OUTLET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</si>
</sst>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\$#,##0.00"/>
    <numFmt numFmtId="165" formatCode="0.0000"/>
    <numFmt numFmtId="166" formatCode="\$#,##0"/>
    <numFmt numFmtId="169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A9892"/>
        <bgColor rgb="FFEA9892"/>
      </patternFill>
    </fill>
    <fill>
      <patternFill patternType="solid">
        <fgColor rgb="FFFFFF00"/>
        <bgColor rgb="FFFFFF00"/>
      </patternFill>
    </fill>
    <fill>
      <patternFill patternType="solid">
        <fgColor rgb="FFE2EFDA"/>
        <bgColor rgb="FFE2EFDA"/>
      </patternFill>
    </fill>
    <fill>
      <patternFill patternType="solid">
        <fgColor rgb="FFBDD7EE"/>
        <bgColor rgb="FFBDD7EE"/>
      </patternFill>
    </fill>
    <fill>
      <patternFill patternType="solid">
        <fgColor rgb="FFEDEDED"/>
        <bgColor rgb="FFEDEDE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0">
    <xf numFmtId="0" fontId="0" fillId="0" borderId="0" xfId="0"/>
    <xf numFmtId="16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0" fillId="5" borderId="0" xfId="0" applyNumberFormat="1" applyFill="1" applyAlignment="1">
      <alignment horizontal="center" vertical="center"/>
    </xf>
    <xf numFmtId="4" fontId="0" fillId="6" borderId="0" xfId="0" applyNumberFormat="1" applyFill="1" applyAlignment="1">
      <alignment horizontal="center" vertical="center"/>
    </xf>
    <xf numFmtId="4" fontId="0" fillId="3" borderId="0" xfId="0" applyNumberFormat="1" applyFill="1" applyAlignment="1">
      <alignment horizontal="center" vertical="center"/>
    </xf>
    <xf numFmtId="4" fontId="0" fillId="4" borderId="0" xfId="0" applyNumberFormat="1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  <xf numFmtId="169" fontId="0" fillId="0" borderId="0" xfId="1" applyNumberFormat="1" applyFont="1" applyAlignment="1">
      <alignment horizontal="center"/>
    </xf>
    <xf numFmtId="169" fontId="1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3"/>
  <sheetViews>
    <sheetView tabSelected="1" workbookViewId="0">
      <pane xSplit="1" ySplit="2" topLeftCell="B20" activePane="bottomRight" state="frozen"/>
      <selection pane="topRight"/>
      <selection pane="bottomLeft"/>
      <selection pane="bottomRight" activeCell="C28" sqref="C28"/>
    </sheetView>
  </sheetViews>
  <sheetFormatPr defaultRowHeight="15" x14ac:dyDescent="0.25"/>
  <cols>
    <col min="1" max="1" width="16" customWidth="1"/>
    <col min="2" max="2" width="35" customWidth="1"/>
    <col min="3" max="3" width="30" customWidth="1"/>
    <col min="4" max="4" width="25" customWidth="1"/>
    <col min="5" max="5" width="12" customWidth="1"/>
    <col min="6" max="8" width="8" customWidth="1"/>
    <col min="9" max="9" width="13" customWidth="1"/>
    <col min="10" max="10" width="13" hidden="1" customWidth="1"/>
    <col min="11" max="12" width="15" customWidth="1"/>
    <col min="13" max="22" width="13" customWidth="1"/>
    <col min="23" max="24" width="14.140625" customWidth="1"/>
    <col min="25" max="25" width="13" customWidth="1"/>
    <col min="26" max="26" width="15" customWidth="1"/>
    <col min="27" max="34" width="13" customWidth="1"/>
    <col min="35" max="36" width="15" customWidth="1"/>
    <col min="37" max="37" width="13" customWidth="1"/>
    <col min="38" max="38" width="15" customWidth="1"/>
  </cols>
  <sheetData>
    <row r="1" spans="1:38" ht="15" customHeight="1" x14ac:dyDescent="0.25">
      <c r="N1" s="1">
        <v>5181</v>
      </c>
      <c r="P1" s="1">
        <v>4175</v>
      </c>
      <c r="R1" s="1">
        <v>2642</v>
      </c>
      <c r="T1" s="1">
        <v>792.6</v>
      </c>
      <c r="V1" s="1">
        <v>792.6</v>
      </c>
      <c r="X1" s="1">
        <v>317.04000000000002</v>
      </c>
      <c r="Z1" s="1">
        <v>3340</v>
      </c>
      <c r="AB1" s="1">
        <v>5588.4</v>
      </c>
      <c r="AD1" s="1">
        <v>9314</v>
      </c>
      <c r="AF1" s="1">
        <v>1</v>
      </c>
      <c r="AL1" s="2">
        <v>100000</v>
      </c>
    </row>
    <row r="2" spans="1:38" ht="67.900000000000006" customHeight="1" x14ac:dyDescent="0.25">
      <c r="A2" s="3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5" t="s">
        <v>12</v>
      </c>
      <c r="N2" s="4" t="s">
        <v>13</v>
      </c>
      <c r="O2" s="6" t="s">
        <v>14</v>
      </c>
      <c r="P2" s="4" t="s">
        <v>15</v>
      </c>
      <c r="Q2" s="7" t="s">
        <v>16</v>
      </c>
      <c r="R2" s="4" t="s">
        <v>17</v>
      </c>
      <c r="S2" s="8" t="s">
        <v>18</v>
      </c>
      <c r="T2" s="4" t="s">
        <v>19</v>
      </c>
      <c r="U2" s="4" t="s">
        <v>20</v>
      </c>
      <c r="V2" s="4" t="s">
        <v>21</v>
      </c>
      <c r="W2" s="9" t="s">
        <v>22</v>
      </c>
      <c r="X2" s="4" t="s">
        <v>23</v>
      </c>
      <c r="Y2" s="9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36" t="s">
        <v>109</v>
      </c>
      <c r="AK2" s="4" t="s">
        <v>35</v>
      </c>
      <c r="AL2" s="4" t="str">
        <f>"NOTIONAL AMOUNT OF $"&amp;TEXT($AL$1,"#,##0")&amp;" ASSESSMENT"</f>
        <v>NOTIONAL AMOUNT OF $100,000 ASSESSMENT</v>
      </c>
    </row>
    <row r="3" spans="1:38" x14ac:dyDescent="0.25">
      <c r="A3" s="10" t="s">
        <v>36</v>
      </c>
      <c r="B3" s="10" t="s">
        <v>37</v>
      </c>
      <c r="C3" s="10" t="s">
        <v>38</v>
      </c>
      <c r="D3" s="10" t="s">
        <v>39</v>
      </c>
      <c r="E3" s="10" t="s">
        <v>40</v>
      </c>
      <c r="F3" s="11">
        <v>3</v>
      </c>
      <c r="G3" s="11">
        <v>109</v>
      </c>
      <c r="H3" s="11">
        <v>22</v>
      </c>
      <c r="I3" s="10">
        <v>80</v>
      </c>
      <c r="J3" s="10">
        <v>0.65</v>
      </c>
      <c r="K3" s="10">
        <f t="shared" ref="K3:K34" si="0">SUM(M3,O3,Q3,S3,U3,W3)</f>
        <v>0</v>
      </c>
      <c r="L3" s="10">
        <f t="shared" ref="L3:L34" si="1">SUM(AA3,AC3,AE3,AG3,AH3)</f>
        <v>0.65</v>
      </c>
      <c r="M3" s="12"/>
      <c r="N3" s="13"/>
      <c r="O3" s="14"/>
      <c r="P3" s="13"/>
      <c r="Q3" s="15"/>
      <c r="R3" s="13"/>
      <c r="S3" s="16"/>
      <c r="T3" s="13"/>
      <c r="U3" s="13"/>
      <c r="V3" s="13"/>
      <c r="W3" s="17"/>
      <c r="X3" s="13"/>
      <c r="Y3" s="17"/>
      <c r="Z3" s="13"/>
      <c r="AA3" s="13"/>
      <c r="AB3" s="13"/>
      <c r="AC3" s="13"/>
      <c r="AD3" s="13"/>
      <c r="AE3" s="13"/>
      <c r="AF3" s="13"/>
      <c r="AG3" s="13"/>
      <c r="AH3" s="10">
        <v>0.65</v>
      </c>
      <c r="AI3" s="1">
        <f t="shared" ref="AI3:AI34" si="2">SUM(N3,P3,R3,T3,V3,X3,Z3)</f>
        <v>0</v>
      </c>
      <c r="AJ3" s="37">
        <f t="shared" ref="AJ3:AJ38" si="3">$AI$40*(AK3/100)</f>
        <v>0</v>
      </c>
      <c r="AK3" s="18">
        <f t="shared" ref="AK3:AK36" si="4">IFERROR(AI3/$AI$40*48.46,0)</f>
        <v>0</v>
      </c>
      <c r="AL3" s="1">
        <f t="shared" ref="AL3:AL34" si="5">IFERROR(AK3/100*$AL$1,0)</f>
        <v>0</v>
      </c>
    </row>
    <row r="4" spans="1:38" x14ac:dyDescent="0.25">
      <c r="A4" s="10" t="s">
        <v>41</v>
      </c>
      <c r="B4" s="10" t="s">
        <v>42</v>
      </c>
      <c r="C4" s="10" t="s">
        <v>43</v>
      </c>
      <c r="D4" s="10" t="s">
        <v>39</v>
      </c>
      <c r="E4" s="10" t="s">
        <v>44</v>
      </c>
      <c r="F4" s="11">
        <v>3</v>
      </c>
      <c r="G4" s="11">
        <v>109</v>
      </c>
      <c r="H4" s="11">
        <v>22</v>
      </c>
      <c r="I4" s="10">
        <v>96</v>
      </c>
      <c r="J4" s="10">
        <v>3.35</v>
      </c>
      <c r="K4" s="10">
        <f t="shared" si="0"/>
        <v>3</v>
      </c>
      <c r="L4" s="10">
        <f t="shared" si="1"/>
        <v>0.35</v>
      </c>
      <c r="M4" s="12"/>
      <c r="N4" s="13"/>
      <c r="O4" s="14"/>
      <c r="P4" s="13"/>
      <c r="Q4" s="15"/>
      <c r="R4" s="13"/>
      <c r="S4" s="19">
        <v>3</v>
      </c>
      <c r="T4" s="1">
        <v>1486.125</v>
      </c>
      <c r="U4" s="13"/>
      <c r="V4" s="13"/>
      <c r="W4" s="17"/>
      <c r="X4" s="13"/>
      <c r="Y4" s="17"/>
      <c r="Z4" s="13"/>
      <c r="AA4" s="13"/>
      <c r="AB4" s="13"/>
      <c r="AC4" s="13"/>
      <c r="AD4" s="13"/>
      <c r="AE4" s="13"/>
      <c r="AF4" s="13"/>
      <c r="AG4" s="13"/>
      <c r="AH4" s="10">
        <v>0.35</v>
      </c>
      <c r="AI4" s="1">
        <f t="shared" si="2"/>
        <v>1486.125</v>
      </c>
      <c r="AJ4" s="37">
        <f t="shared" si="3"/>
        <v>720.17617500000006</v>
      </c>
      <c r="AK4" s="18">
        <f t="shared" si="4"/>
        <v>0.16005604949498198</v>
      </c>
      <c r="AL4" s="1">
        <f t="shared" si="5"/>
        <v>160.05604949498198</v>
      </c>
    </row>
    <row r="5" spans="1:38" x14ac:dyDescent="0.25">
      <c r="A5" s="10" t="s">
        <v>45</v>
      </c>
      <c r="B5" s="10" t="s">
        <v>46</v>
      </c>
      <c r="C5" s="10" t="s">
        <v>47</v>
      </c>
      <c r="D5" s="10" t="s">
        <v>39</v>
      </c>
      <c r="E5" s="10" t="s">
        <v>44</v>
      </c>
      <c r="F5" s="11">
        <v>3</v>
      </c>
      <c r="G5" s="11">
        <v>109</v>
      </c>
      <c r="H5" s="11">
        <v>22</v>
      </c>
      <c r="I5" s="10">
        <v>25</v>
      </c>
      <c r="J5" s="10">
        <v>2.16</v>
      </c>
      <c r="K5" s="10">
        <f t="shared" si="0"/>
        <v>1.88</v>
      </c>
      <c r="L5" s="10">
        <f t="shared" si="1"/>
        <v>0.28000000000000003</v>
      </c>
      <c r="M5" s="12"/>
      <c r="N5" s="13"/>
      <c r="O5" s="14"/>
      <c r="P5" s="13"/>
      <c r="Q5" s="15"/>
      <c r="R5" s="13"/>
      <c r="S5" s="19">
        <v>1.64</v>
      </c>
      <c r="T5" s="1">
        <v>812.41499999999985</v>
      </c>
      <c r="U5" s="13"/>
      <c r="V5" s="13"/>
      <c r="W5" s="20">
        <v>0.24</v>
      </c>
      <c r="X5" s="1">
        <v>42.800400000000003</v>
      </c>
      <c r="Y5" s="17"/>
      <c r="Z5" s="13"/>
      <c r="AA5" s="13"/>
      <c r="AB5" s="13"/>
      <c r="AC5" s="13"/>
      <c r="AD5" s="13"/>
      <c r="AE5" s="13"/>
      <c r="AF5" s="13"/>
      <c r="AG5" s="13"/>
      <c r="AH5" s="10">
        <v>0.28000000000000003</v>
      </c>
      <c r="AI5" s="1">
        <f t="shared" si="2"/>
        <v>855.21539999999982</v>
      </c>
      <c r="AJ5" s="37">
        <f t="shared" si="3"/>
        <v>414.43738283999994</v>
      </c>
      <c r="AK5" s="18">
        <f t="shared" si="4"/>
        <v>9.2106921282712279E-2</v>
      </c>
      <c r="AL5" s="1">
        <f t="shared" si="5"/>
        <v>92.106921282712278</v>
      </c>
    </row>
    <row r="6" spans="1:38" x14ac:dyDescent="0.25">
      <c r="A6" s="10" t="s">
        <v>48</v>
      </c>
      <c r="B6" s="10" t="s">
        <v>37</v>
      </c>
      <c r="C6" s="10" t="s">
        <v>38</v>
      </c>
      <c r="D6" s="10" t="s">
        <v>39</v>
      </c>
      <c r="E6" s="10" t="s">
        <v>49</v>
      </c>
      <c r="F6" s="11">
        <v>9</v>
      </c>
      <c r="G6" s="11">
        <v>109</v>
      </c>
      <c r="H6" s="11">
        <v>22</v>
      </c>
      <c r="I6" s="10">
        <v>80</v>
      </c>
      <c r="J6" s="10">
        <v>15.82</v>
      </c>
      <c r="K6" s="10">
        <f t="shared" si="0"/>
        <v>15.82</v>
      </c>
      <c r="L6" s="10">
        <f t="shared" si="1"/>
        <v>0</v>
      </c>
      <c r="M6" s="12"/>
      <c r="N6" s="13"/>
      <c r="O6" s="21">
        <v>5.53</v>
      </c>
      <c r="P6" s="1">
        <v>14429.84375</v>
      </c>
      <c r="Q6" s="22">
        <v>10.29</v>
      </c>
      <c r="R6" s="1">
        <v>16991.362499999999</v>
      </c>
      <c r="S6" s="16"/>
      <c r="T6" s="13"/>
      <c r="U6" s="13"/>
      <c r="V6" s="13"/>
      <c r="W6" s="17"/>
      <c r="X6" s="13"/>
      <c r="Y6" s="17"/>
      <c r="Z6" s="13"/>
      <c r="AA6" s="13"/>
      <c r="AB6" s="13"/>
      <c r="AC6" s="13"/>
      <c r="AD6" s="13"/>
      <c r="AE6" s="13"/>
      <c r="AF6" s="13"/>
      <c r="AG6" s="13"/>
      <c r="AH6" s="13"/>
      <c r="AI6" s="1">
        <f t="shared" si="2"/>
        <v>31421.206249999999</v>
      </c>
      <c r="AJ6" s="37">
        <f t="shared" si="3"/>
        <v>15226.716548749999</v>
      </c>
      <c r="AK6" s="18">
        <f t="shared" si="4"/>
        <v>3.3840720953769279</v>
      </c>
      <c r="AL6" s="1">
        <f t="shared" si="5"/>
        <v>3384.0720953769278</v>
      </c>
    </row>
    <row r="7" spans="1:38" x14ac:dyDescent="0.25">
      <c r="A7" s="10" t="s">
        <v>48</v>
      </c>
      <c r="B7" s="10" t="s">
        <v>37</v>
      </c>
      <c r="C7" s="10" t="s">
        <v>38</v>
      </c>
      <c r="D7" s="10" t="s">
        <v>39</v>
      </c>
      <c r="E7" s="10" t="s">
        <v>50</v>
      </c>
      <c r="F7" s="11">
        <v>9</v>
      </c>
      <c r="G7" s="11">
        <v>109</v>
      </c>
      <c r="H7" s="11">
        <v>22</v>
      </c>
      <c r="I7" s="10">
        <v>80</v>
      </c>
      <c r="J7" s="10">
        <v>5.45</v>
      </c>
      <c r="K7" s="10">
        <f t="shared" si="0"/>
        <v>4.05</v>
      </c>
      <c r="L7" s="10">
        <f t="shared" si="1"/>
        <v>1.4</v>
      </c>
      <c r="M7" s="12"/>
      <c r="N7" s="13"/>
      <c r="O7" s="21">
        <v>3.87</v>
      </c>
      <c r="P7" s="1">
        <v>10098.28125</v>
      </c>
      <c r="Q7" s="22">
        <v>0.18</v>
      </c>
      <c r="R7" s="1">
        <v>297.22500000000002</v>
      </c>
      <c r="S7" s="16"/>
      <c r="T7" s="13"/>
      <c r="U7" s="13"/>
      <c r="V7" s="13"/>
      <c r="W7" s="17"/>
      <c r="X7" s="13"/>
      <c r="Y7" s="17"/>
      <c r="Z7" s="13"/>
      <c r="AA7" s="13"/>
      <c r="AB7" s="13"/>
      <c r="AC7" s="10">
        <v>0.44</v>
      </c>
      <c r="AD7" s="1">
        <f>AC7*$AD$1</f>
        <v>4098.16</v>
      </c>
      <c r="AE7" s="13"/>
      <c r="AF7" s="13"/>
      <c r="AG7" s="10">
        <v>0.96</v>
      </c>
      <c r="AH7" s="13"/>
      <c r="AI7" s="1">
        <f t="shared" si="2"/>
        <v>10395.50625</v>
      </c>
      <c r="AJ7" s="37">
        <f t="shared" si="3"/>
        <v>5037.6623287499997</v>
      </c>
      <c r="AK7" s="18">
        <f t="shared" si="4"/>
        <v>1.1195987301710115</v>
      </c>
      <c r="AL7" s="1">
        <f t="shared" si="5"/>
        <v>1119.5987301710115</v>
      </c>
    </row>
    <row r="8" spans="1:38" x14ac:dyDescent="0.25">
      <c r="A8" s="10" t="s">
        <v>51</v>
      </c>
      <c r="B8" s="10" t="s">
        <v>52</v>
      </c>
      <c r="C8" s="10" t="s">
        <v>53</v>
      </c>
      <c r="D8" s="10" t="s">
        <v>39</v>
      </c>
      <c r="E8" s="10" t="s">
        <v>40</v>
      </c>
      <c r="F8" s="11">
        <v>9</v>
      </c>
      <c r="G8" s="11">
        <v>109</v>
      </c>
      <c r="H8" s="11">
        <v>22</v>
      </c>
      <c r="I8" s="10">
        <v>135</v>
      </c>
      <c r="J8" s="10">
        <v>2.0299999999999998</v>
      </c>
      <c r="K8" s="10">
        <f t="shared" si="0"/>
        <v>2.02</v>
      </c>
      <c r="L8" s="10">
        <f t="shared" si="1"/>
        <v>0</v>
      </c>
      <c r="M8" s="12"/>
      <c r="N8" s="13"/>
      <c r="O8" s="21">
        <v>0.28999999999999998</v>
      </c>
      <c r="P8" s="1">
        <v>756.71875</v>
      </c>
      <c r="Q8" s="22">
        <v>1.73</v>
      </c>
      <c r="R8" s="1">
        <v>2856.6624999999999</v>
      </c>
      <c r="S8" s="16"/>
      <c r="T8" s="13"/>
      <c r="U8" s="13"/>
      <c r="V8" s="13"/>
      <c r="W8" s="17"/>
      <c r="X8" s="13"/>
      <c r="Y8" s="17"/>
      <c r="Z8" s="13"/>
      <c r="AA8" s="13"/>
      <c r="AB8" s="13"/>
      <c r="AC8" s="13"/>
      <c r="AD8" s="13"/>
      <c r="AE8" s="13"/>
      <c r="AF8" s="13"/>
      <c r="AG8" s="13"/>
      <c r="AH8" s="13"/>
      <c r="AI8" s="1">
        <f t="shared" si="2"/>
        <v>3613.3812499999999</v>
      </c>
      <c r="AJ8" s="37">
        <f t="shared" si="3"/>
        <v>1751.0445537499997</v>
      </c>
      <c r="AK8" s="18">
        <f t="shared" si="4"/>
        <v>0.38916210156900649</v>
      </c>
      <c r="AL8" s="1">
        <f t="shared" si="5"/>
        <v>389.1621015690065</v>
      </c>
    </row>
    <row r="9" spans="1:38" x14ac:dyDescent="0.25">
      <c r="A9" s="10" t="s">
        <v>54</v>
      </c>
      <c r="B9" s="10" t="s">
        <v>55</v>
      </c>
      <c r="C9" s="10" t="s">
        <v>56</v>
      </c>
      <c r="D9" s="10" t="s">
        <v>57</v>
      </c>
      <c r="E9" s="10" t="s">
        <v>58</v>
      </c>
      <c r="F9" s="11">
        <v>10</v>
      </c>
      <c r="G9" s="11">
        <v>109</v>
      </c>
      <c r="H9" s="11">
        <v>22</v>
      </c>
      <c r="I9" s="10">
        <v>72</v>
      </c>
      <c r="J9" s="10">
        <v>1.69</v>
      </c>
      <c r="K9" s="10">
        <f t="shared" si="0"/>
        <v>1.69</v>
      </c>
      <c r="L9" s="10">
        <f t="shared" si="1"/>
        <v>0</v>
      </c>
      <c r="M9" s="12"/>
      <c r="N9" s="13"/>
      <c r="O9" s="14"/>
      <c r="P9" s="13"/>
      <c r="Q9" s="22">
        <v>0.4</v>
      </c>
      <c r="R9" s="1">
        <v>660.5</v>
      </c>
      <c r="S9" s="19">
        <v>1.29</v>
      </c>
      <c r="T9" s="1">
        <v>639.03375000000005</v>
      </c>
      <c r="U9" s="13"/>
      <c r="V9" s="13"/>
      <c r="W9" s="17"/>
      <c r="X9" s="13"/>
      <c r="Y9" s="17"/>
      <c r="Z9" s="13"/>
      <c r="AA9" s="13"/>
      <c r="AB9" s="13"/>
      <c r="AC9" s="13"/>
      <c r="AD9" s="13"/>
      <c r="AE9" s="13"/>
      <c r="AF9" s="13"/>
      <c r="AG9" s="13"/>
      <c r="AH9" s="13"/>
      <c r="AI9" s="1">
        <f t="shared" si="2"/>
        <v>1299.5337500000001</v>
      </c>
      <c r="AJ9" s="37">
        <f t="shared" si="3"/>
        <v>629.75405525000008</v>
      </c>
      <c r="AK9" s="18">
        <f t="shared" si="4"/>
        <v>0.13996012328061203</v>
      </c>
      <c r="AL9" s="1">
        <f t="shared" si="5"/>
        <v>139.96012328061201</v>
      </c>
    </row>
    <row r="10" spans="1:38" x14ac:dyDescent="0.25">
      <c r="A10" s="10" t="s">
        <v>54</v>
      </c>
      <c r="B10" s="10" t="s">
        <v>55</v>
      </c>
      <c r="C10" s="10" t="s">
        <v>56</v>
      </c>
      <c r="D10" s="10" t="s">
        <v>57</v>
      </c>
      <c r="E10" s="10" t="s">
        <v>50</v>
      </c>
      <c r="F10" s="11">
        <v>10</v>
      </c>
      <c r="G10" s="11">
        <v>109</v>
      </c>
      <c r="H10" s="11">
        <v>22</v>
      </c>
      <c r="I10" s="10">
        <v>72</v>
      </c>
      <c r="J10" s="10">
        <v>0.34</v>
      </c>
      <c r="K10" s="10">
        <f t="shared" si="0"/>
        <v>0.34</v>
      </c>
      <c r="L10" s="10">
        <f t="shared" si="1"/>
        <v>0</v>
      </c>
      <c r="M10" s="12"/>
      <c r="N10" s="13"/>
      <c r="O10" s="14"/>
      <c r="P10" s="13"/>
      <c r="Q10" s="22">
        <v>0.34</v>
      </c>
      <c r="R10" s="1">
        <v>561.42499999999995</v>
      </c>
      <c r="S10" s="16"/>
      <c r="T10" s="13"/>
      <c r="U10" s="13"/>
      <c r="V10" s="13"/>
      <c r="W10" s="17"/>
      <c r="X10" s="13"/>
      <c r="Y10" s="17"/>
      <c r="Z10" s="13"/>
      <c r="AA10" s="13"/>
      <c r="AB10" s="13"/>
      <c r="AC10" s="13"/>
      <c r="AD10" s="13"/>
      <c r="AE10" s="13"/>
      <c r="AF10" s="13"/>
      <c r="AG10" s="13"/>
      <c r="AH10" s="13"/>
      <c r="AI10" s="1">
        <f t="shared" si="2"/>
        <v>561.42499999999995</v>
      </c>
      <c r="AJ10" s="37">
        <f t="shared" si="3"/>
        <v>272.06655499999999</v>
      </c>
      <c r="AK10" s="18">
        <f t="shared" si="4"/>
        <v>6.0465618698104302E-2</v>
      </c>
      <c r="AL10" s="1">
        <f t="shared" si="5"/>
        <v>60.465618698104301</v>
      </c>
    </row>
    <row r="11" spans="1:38" x14ac:dyDescent="0.25">
      <c r="A11" s="10" t="s">
        <v>59</v>
      </c>
      <c r="B11" s="10" t="s">
        <v>60</v>
      </c>
      <c r="C11" s="10" t="s">
        <v>61</v>
      </c>
      <c r="D11" s="10" t="s">
        <v>62</v>
      </c>
      <c r="E11" s="10" t="s">
        <v>63</v>
      </c>
      <c r="F11" s="11">
        <v>10</v>
      </c>
      <c r="G11" s="11">
        <v>109</v>
      </c>
      <c r="H11" s="11">
        <v>22</v>
      </c>
      <c r="I11" s="10">
        <v>103</v>
      </c>
      <c r="J11" s="10">
        <v>34.479999999999997</v>
      </c>
      <c r="K11" s="10">
        <f t="shared" si="0"/>
        <v>33.81</v>
      </c>
      <c r="L11" s="10">
        <f t="shared" si="1"/>
        <v>0.67</v>
      </c>
      <c r="M11" s="12"/>
      <c r="N11" s="13"/>
      <c r="O11" s="14"/>
      <c r="P11" s="13"/>
      <c r="Q11" s="22">
        <v>20.22</v>
      </c>
      <c r="R11" s="1">
        <v>33388.274999999987</v>
      </c>
      <c r="S11" s="19">
        <v>13.59</v>
      </c>
      <c r="T11" s="1">
        <v>6732.146249999998</v>
      </c>
      <c r="U11" s="13"/>
      <c r="V11" s="13"/>
      <c r="W11" s="17"/>
      <c r="X11" s="13"/>
      <c r="Y11" s="17"/>
      <c r="Z11" s="13"/>
      <c r="AA11" s="13"/>
      <c r="AB11" s="13"/>
      <c r="AC11" s="13"/>
      <c r="AD11" s="13"/>
      <c r="AE11" s="13"/>
      <c r="AF11" s="13"/>
      <c r="AG11" s="13"/>
      <c r="AH11" s="10">
        <v>0.67</v>
      </c>
      <c r="AI11" s="1">
        <f t="shared" si="2"/>
        <v>40120.421249999985</v>
      </c>
      <c r="AJ11" s="37">
        <f t="shared" si="3"/>
        <v>19442.356137749994</v>
      </c>
      <c r="AK11" s="18">
        <f t="shared" si="4"/>
        <v>4.3209798161995288</v>
      </c>
      <c r="AL11" s="1">
        <f t="shared" si="5"/>
        <v>4320.9798161995286</v>
      </c>
    </row>
    <row r="12" spans="1:38" x14ac:dyDescent="0.25">
      <c r="A12" s="10" t="s">
        <v>59</v>
      </c>
      <c r="B12" s="10" t="s">
        <v>60</v>
      </c>
      <c r="C12" s="10" t="s">
        <v>61</v>
      </c>
      <c r="D12" s="10" t="s">
        <v>62</v>
      </c>
      <c r="E12" s="10" t="s">
        <v>64</v>
      </c>
      <c r="F12" s="11">
        <v>10</v>
      </c>
      <c r="G12" s="11">
        <v>109</v>
      </c>
      <c r="H12" s="11">
        <v>22</v>
      </c>
      <c r="I12" s="10">
        <v>103</v>
      </c>
      <c r="J12" s="10">
        <v>20.98</v>
      </c>
      <c r="K12" s="10">
        <f t="shared" si="0"/>
        <v>0</v>
      </c>
      <c r="L12" s="10">
        <f t="shared" si="1"/>
        <v>20.99</v>
      </c>
      <c r="M12" s="12"/>
      <c r="N12" s="13"/>
      <c r="O12" s="14"/>
      <c r="P12" s="13"/>
      <c r="Q12" s="15"/>
      <c r="R12" s="13"/>
      <c r="S12" s="16"/>
      <c r="T12" s="13"/>
      <c r="U12" s="13"/>
      <c r="V12" s="13"/>
      <c r="W12" s="17"/>
      <c r="X12" s="13"/>
      <c r="Y12" s="17"/>
      <c r="Z12" s="13"/>
      <c r="AA12" s="13"/>
      <c r="AB12" s="13"/>
      <c r="AC12" s="13"/>
      <c r="AD12" s="13"/>
      <c r="AE12" s="13"/>
      <c r="AF12" s="13"/>
      <c r="AG12" s="13"/>
      <c r="AH12" s="10">
        <v>20.99</v>
      </c>
      <c r="AI12" s="1">
        <f t="shared" si="2"/>
        <v>0</v>
      </c>
      <c r="AJ12" s="37">
        <f t="shared" si="3"/>
        <v>0</v>
      </c>
      <c r="AK12" s="18">
        <f t="shared" si="4"/>
        <v>0</v>
      </c>
      <c r="AL12" s="1">
        <f t="shared" si="5"/>
        <v>0</v>
      </c>
    </row>
    <row r="13" spans="1:38" x14ac:dyDescent="0.25">
      <c r="A13" s="10" t="s">
        <v>59</v>
      </c>
      <c r="B13" s="10" t="s">
        <v>60</v>
      </c>
      <c r="C13" s="10" t="s">
        <v>61</v>
      </c>
      <c r="D13" s="10" t="s">
        <v>62</v>
      </c>
      <c r="E13" s="10" t="s">
        <v>65</v>
      </c>
      <c r="F13" s="11">
        <v>10</v>
      </c>
      <c r="G13" s="11">
        <v>109</v>
      </c>
      <c r="H13" s="11">
        <v>22</v>
      </c>
      <c r="I13" s="10">
        <v>103</v>
      </c>
      <c r="J13" s="10">
        <v>37.19</v>
      </c>
      <c r="K13" s="10">
        <f t="shared" si="0"/>
        <v>30.32</v>
      </c>
      <c r="L13" s="10">
        <f t="shared" si="1"/>
        <v>6.87</v>
      </c>
      <c r="M13" s="12"/>
      <c r="N13" s="13"/>
      <c r="O13" s="21">
        <v>8.5500000000000007</v>
      </c>
      <c r="P13" s="1">
        <v>22310.15625</v>
      </c>
      <c r="Q13" s="22">
        <v>21.77</v>
      </c>
      <c r="R13" s="1">
        <v>35947.712499999987</v>
      </c>
      <c r="S13" s="16"/>
      <c r="T13" s="13"/>
      <c r="U13" s="13"/>
      <c r="V13" s="13"/>
      <c r="W13" s="17"/>
      <c r="X13" s="13"/>
      <c r="Y13" s="17"/>
      <c r="Z13" s="13"/>
      <c r="AA13" s="13"/>
      <c r="AB13" s="13"/>
      <c r="AC13" s="13"/>
      <c r="AD13" s="13"/>
      <c r="AE13" s="13"/>
      <c r="AF13" s="13"/>
      <c r="AG13" s="13"/>
      <c r="AH13" s="10">
        <v>6.87</v>
      </c>
      <c r="AI13" s="1">
        <f t="shared" si="2"/>
        <v>58257.868749999987</v>
      </c>
      <c r="AJ13" s="37">
        <f t="shared" si="3"/>
        <v>28231.763196249998</v>
      </c>
      <c r="AK13" s="18">
        <f t="shared" si="4"/>
        <v>6.2743876350388845</v>
      </c>
      <c r="AL13" s="1">
        <f t="shared" si="5"/>
        <v>6274.3876350388846</v>
      </c>
    </row>
    <row r="14" spans="1:38" x14ac:dyDescent="0.25">
      <c r="A14" s="10" t="s">
        <v>66</v>
      </c>
      <c r="B14" s="10" t="s">
        <v>67</v>
      </c>
      <c r="C14" s="10" t="s">
        <v>68</v>
      </c>
      <c r="D14" s="10" t="s">
        <v>69</v>
      </c>
      <c r="E14" s="10" t="s">
        <v>70</v>
      </c>
      <c r="F14" s="11">
        <v>10</v>
      </c>
      <c r="G14" s="11">
        <v>109</v>
      </c>
      <c r="H14" s="11">
        <v>22</v>
      </c>
      <c r="I14" s="10">
        <v>2</v>
      </c>
      <c r="J14" s="10">
        <v>2</v>
      </c>
      <c r="K14" s="10">
        <f t="shared" si="0"/>
        <v>1.98</v>
      </c>
      <c r="L14" s="10">
        <f t="shared" si="1"/>
        <v>0</v>
      </c>
      <c r="M14" s="12"/>
      <c r="N14" s="13"/>
      <c r="O14" s="14"/>
      <c r="P14" s="13"/>
      <c r="Q14" s="22">
        <v>0.16</v>
      </c>
      <c r="R14" s="1">
        <v>264.19999999999987</v>
      </c>
      <c r="S14" s="16"/>
      <c r="T14" s="13"/>
      <c r="U14" s="13"/>
      <c r="V14" s="13"/>
      <c r="W14" s="20">
        <v>1.82</v>
      </c>
      <c r="X14" s="1">
        <v>381.68946828705629</v>
      </c>
      <c r="Y14" s="17"/>
      <c r="Z14" s="13"/>
      <c r="AA14" s="13"/>
      <c r="AB14" s="13"/>
      <c r="AC14" s="13"/>
      <c r="AD14" s="13"/>
      <c r="AE14" s="13"/>
      <c r="AF14" s="13"/>
      <c r="AG14" s="13"/>
      <c r="AH14" s="13"/>
      <c r="AI14" s="1">
        <f t="shared" si="2"/>
        <v>645.88946828705616</v>
      </c>
      <c r="AJ14" s="37">
        <f t="shared" si="3"/>
        <v>312.99803633190743</v>
      </c>
      <c r="AK14" s="18">
        <f t="shared" si="4"/>
        <v>6.9562463927624288E-2</v>
      </c>
      <c r="AL14" s="1">
        <f t="shared" si="5"/>
        <v>69.562463927624293</v>
      </c>
    </row>
    <row r="15" spans="1:38" x14ac:dyDescent="0.25">
      <c r="A15" s="10" t="s">
        <v>71</v>
      </c>
      <c r="B15" s="10" t="s">
        <v>60</v>
      </c>
      <c r="C15" s="10" t="s">
        <v>61</v>
      </c>
      <c r="D15" s="10" t="s">
        <v>72</v>
      </c>
      <c r="E15" s="10" t="s">
        <v>70</v>
      </c>
      <c r="F15" s="11">
        <v>10</v>
      </c>
      <c r="G15" s="11">
        <v>109</v>
      </c>
      <c r="H15" s="11">
        <v>22</v>
      </c>
      <c r="I15" s="10">
        <v>3</v>
      </c>
      <c r="J15" s="10">
        <v>2.48</v>
      </c>
      <c r="K15" s="10">
        <f t="shared" si="0"/>
        <v>0.86</v>
      </c>
      <c r="L15" s="10">
        <f t="shared" si="1"/>
        <v>1.62</v>
      </c>
      <c r="M15" s="12"/>
      <c r="N15" s="13"/>
      <c r="O15" s="14"/>
      <c r="P15" s="13"/>
      <c r="Q15" s="22">
        <v>0.86</v>
      </c>
      <c r="R15" s="1">
        <v>1420.075</v>
      </c>
      <c r="S15" s="16"/>
      <c r="T15" s="13"/>
      <c r="U15" s="13"/>
      <c r="V15" s="13"/>
      <c r="W15" s="17"/>
      <c r="X15" s="13"/>
      <c r="Y15" s="17"/>
      <c r="Z15" s="13"/>
      <c r="AA15" s="13"/>
      <c r="AB15" s="13"/>
      <c r="AC15" s="13"/>
      <c r="AD15" s="13"/>
      <c r="AE15" s="13"/>
      <c r="AF15" s="13"/>
      <c r="AG15" s="13"/>
      <c r="AH15" s="10">
        <v>1.62</v>
      </c>
      <c r="AI15" s="1">
        <f t="shared" si="2"/>
        <v>1420.075</v>
      </c>
      <c r="AJ15" s="37">
        <f t="shared" si="3"/>
        <v>688.16834500000004</v>
      </c>
      <c r="AK15" s="18">
        <f t="shared" si="4"/>
        <v>0.15294244729520501</v>
      </c>
      <c r="AL15" s="1">
        <f t="shared" si="5"/>
        <v>152.942447295205</v>
      </c>
    </row>
    <row r="16" spans="1:38" x14ac:dyDescent="0.25">
      <c r="A16" s="10" t="s">
        <v>73</v>
      </c>
      <c r="B16" s="10" t="s">
        <v>74</v>
      </c>
      <c r="C16" s="10" t="s">
        <v>75</v>
      </c>
      <c r="D16" s="10" t="s">
        <v>76</v>
      </c>
      <c r="E16" s="10" t="s">
        <v>77</v>
      </c>
      <c r="F16" s="11">
        <v>10</v>
      </c>
      <c r="G16" s="11">
        <v>109</v>
      </c>
      <c r="H16" s="11">
        <v>22</v>
      </c>
      <c r="I16" s="10">
        <v>80</v>
      </c>
      <c r="J16" s="10">
        <v>37.56</v>
      </c>
      <c r="K16" s="10">
        <f t="shared" si="0"/>
        <v>36.29</v>
      </c>
      <c r="L16" s="10">
        <f t="shared" si="1"/>
        <v>1.24</v>
      </c>
      <c r="M16" s="12"/>
      <c r="N16" s="13"/>
      <c r="O16" s="21">
        <v>9.66</v>
      </c>
      <c r="P16" s="1">
        <v>25206.5625</v>
      </c>
      <c r="Q16" s="22">
        <v>14.87</v>
      </c>
      <c r="R16" s="1">
        <v>24554.087500000001</v>
      </c>
      <c r="S16" s="19">
        <v>11.36</v>
      </c>
      <c r="T16" s="1">
        <v>5627.46</v>
      </c>
      <c r="U16" s="13"/>
      <c r="V16" s="13"/>
      <c r="W16" s="20">
        <v>0.4</v>
      </c>
      <c r="X16" s="1">
        <v>71.616506106707845</v>
      </c>
      <c r="Y16" s="17"/>
      <c r="Z16" s="13"/>
      <c r="AA16" s="13"/>
      <c r="AB16" s="13"/>
      <c r="AC16" s="13"/>
      <c r="AD16" s="13"/>
      <c r="AE16" s="13"/>
      <c r="AF16" s="13"/>
      <c r="AG16" s="13"/>
      <c r="AH16" s="10">
        <v>1.24</v>
      </c>
      <c r="AI16" s="1">
        <f t="shared" si="2"/>
        <v>55459.726506106708</v>
      </c>
      <c r="AJ16" s="37">
        <f t="shared" si="3"/>
        <v>26875.783464859313</v>
      </c>
      <c r="AK16" s="18">
        <f t="shared" si="4"/>
        <v>5.9730269867202148</v>
      </c>
      <c r="AL16" s="1">
        <f t="shared" si="5"/>
        <v>5973.0269867202142</v>
      </c>
    </row>
    <row r="17" spans="1:38" x14ac:dyDescent="0.25">
      <c r="A17" s="10" t="s">
        <v>73</v>
      </c>
      <c r="B17" s="10" t="s">
        <v>74</v>
      </c>
      <c r="C17" s="10" t="s">
        <v>75</v>
      </c>
      <c r="D17" s="10" t="s">
        <v>76</v>
      </c>
      <c r="E17" s="10" t="s">
        <v>78</v>
      </c>
      <c r="F17" s="11">
        <v>10</v>
      </c>
      <c r="G17" s="11">
        <v>109</v>
      </c>
      <c r="H17" s="11">
        <v>22</v>
      </c>
      <c r="I17" s="10">
        <v>80</v>
      </c>
      <c r="J17" s="10">
        <v>38.51</v>
      </c>
      <c r="K17" s="10">
        <f t="shared" si="0"/>
        <v>30.749999999999996</v>
      </c>
      <c r="L17" s="10">
        <f t="shared" si="1"/>
        <v>7.74</v>
      </c>
      <c r="M17" s="23">
        <v>3.23</v>
      </c>
      <c r="N17" s="1">
        <v>10459.143749999999</v>
      </c>
      <c r="O17" s="21">
        <v>21.72</v>
      </c>
      <c r="P17" s="1">
        <v>56675.625</v>
      </c>
      <c r="Q17" s="22">
        <v>3.99</v>
      </c>
      <c r="R17" s="1">
        <v>6588.4875000000002</v>
      </c>
      <c r="S17" s="16"/>
      <c r="T17" s="13"/>
      <c r="U17" s="13"/>
      <c r="V17" s="13"/>
      <c r="W17" s="20">
        <v>1.81</v>
      </c>
      <c r="X17" s="1">
        <v>357.2231902821469</v>
      </c>
      <c r="Y17" s="17"/>
      <c r="Z17" s="13"/>
      <c r="AA17" s="13"/>
      <c r="AB17" s="13"/>
      <c r="AC17" s="13"/>
      <c r="AD17" s="13"/>
      <c r="AE17" s="13"/>
      <c r="AF17" s="13"/>
      <c r="AG17" s="13"/>
      <c r="AH17" s="10">
        <v>7.74</v>
      </c>
      <c r="AI17" s="1">
        <f t="shared" si="2"/>
        <v>74080.479440282157</v>
      </c>
      <c r="AJ17" s="37">
        <f t="shared" si="3"/>
        <v>35899.400336760729</v>
      </c>
      <c r="AK17" s="18">
        <f t="shared" si="4"/>
        <v>7.9784869266756129</v>
      </c>
      <c r="AL17" s="1">
        <f t="shared" si="5"/>
        <v>7978.4869266756123</v>
      </c>
    </row>
    <row r="18" spans="1:38" x14ac:dyDescent="0.25">
      <c r="A18" s="10" t="s">
        <v>79</v>
      </c>
      <c r="B18" s="10" t="s">
        <v>60</v>
      </c>
      <c r="C18" s="10" t="s">
        <v>61</v>
      </c>
      <c r="D18" s="10" t="s">
        <v>62</v>
      </c>
      <c r="E18" s="10" t="s">
        <v>70</v>
      </c>
      <c r="F18" s="11">
        <v>10</v>
      </c>
      <c r="G18" s="11">
        <v>109</v>
      </c>
      <c r="H18" s="11">
        <v>22</v>
      </c>
      <c r="I18" s="10">
        <v>75</v>
      </c>
      <c r="J18" s="10">
        <v>33.119999999999997</v>
      </c>
      <c r="K18" s="10">
        <f t="shared" si="0"/>
        <v>27.259999999999998</v>
      </c>
      <c r="L18" s="10">
        <f t="shared" si="1"/>
        <v>5.82</v>
      </c>
      <c r="M18" s="12"/>
      <c r="N18" s="13"/>
      <c r="O18" s="21">
        <v>0.72</v>
      </c>
      <c r="P18" s="1">
        <v>1878.75</v>
      </c>
      <c r="Q18" s="22">
        <v>20.97</v>
      </c>
      <c r="R18" s="1">
        <v>34626.712500000001</v>
      </c>
      <c r="S18" s="19">
        <v>2.19</v>
      </c>
      <c r="T18" s="1">
        <v>1084.8712499999999</v>
      </c>
      <c r="U18" s="13"/>
      <c r="V18" s="13"/>
      <c r="W18" s="20">
        <v>3.38</v>
      </c>
      <c r="X18" s="1">
        <v>602.77229999999997</v>
      </c>
      <c r="Y18" s="17"/>
      <c r="Z18" s="13"/>
      <c r="AA18" s="13"/>
      <c r="AB18" s="13"/>
      <c r="AC18" s="13"/>
      <c r="AD18" s="13"/>
      <c r="AE18" s="13"/>
      <c r="AF18" s="13"/>
      <c r="AG18" s="13"/>
      <c r="AH18" s="10">
        <v>5.82</v>
      </c>
      <c r="AI18" s="1">
        <f t="shared" si="2"/>
        <v>38193.106049999995</v>
      </c>
      <c r="AJ18" s="37">
        <f t="shared" si="3"/>
        <v>18508.379191829998</v>
      </c>
      <c r="AK18" s="18">
        <f t="shared" si="4"/>
        <v>4.1134074672762351</v>
      </c>
      <c r="AL18" s="1">
        <f t="shared" si="5"/>
        <v>4113.4074672762354</v>
      </c>
    </row>
    <row r="19" spans="1:38" x14ac:dyDescent="0.25">
      <c r="A19" s="10" t="s">
        <v>79</v>
      </c>
      <c r="B19" s="10" t="s">
        <v>60</v>
      </c>
      <c r="C19" s="10" t="s">
        <v>61</v>
      </c>
      <c r="D19" s="10" t="s">
        <v>62</v>
      </c>
      <c r="E19" s="10" t="s">
        <v>80</v>
      </c>
      <c r="F19" s="11">
        <v>10</v>
      </c>
      <c r="G19" s="11">
        <v>109</v>
      </c>
      <c r="H19" s="11">
        <v>22</v>
      </c>
      <c r="I19" s="10">
        <v>75</v>
      </c>
      <c r="J19" s="10">
        <v>39.74</v>
      </c>
      <c r="K19" s="10">
        <f t="shared" si="0"/>
        <v>26.78</v>
      </c>
      <c r="L19" s="10">
        <f t="shared" si="1"/>
        <v>12.96</v>
      </c>
      <c r="M19" s="12"/>
      <c r="N19" s="13"/>
      <c r="O19" s="21">
        <v>5.33</v>
      </c>
      <c r="P19" s="1">
        <v>13907.96875</v>
      </c>
      <c r="Q19" s="22">
        <v>21.34</v>
      </c>
      <c r="R19" s="1">
        <v>35237.675000000003</v>
      </c>
      <c r="S19" s="19">
        <v>0.11</v>
      </c>
      <c r="T19" s="1">
        <v>54.491250000000022</v>
      </c>
      <c r="U19" s="13"/>
      <c r="V19" s="13"/>
      <c r="W19" s="17"/>
      <c r="X19" s="13"/>
      <c r="Y19" s="17"/>
      <c r="Z19" s="13"/>
      <c r="AA19" s="13"/>
      <c r="AB19" s="13"/>
      <c r="AC19" s="13"/>
      <c r="AD19" s="13"/>
      <c r="AE19" s="13"/>
      <c r="AF19" s="13"/>
      <c r="AG19" s="13"/>
      <c r="AH19" s="10">
        <v>12.96</v>
      </c>
      <c r="AI19" s="1">
        <f t="shared" si="2"/>
        <v>49200.135000000002</v>
      </c>
      <c r="AJ19" s="37">
        <f t="shared" si="3"/>
        <v>23842.385420999999</v>
      </c>
      <c r="AK19" s="18">
        <f t="shared" si="4"/>
        <v>5.2988673514810634</v>
      </c>
      <c r="AL19" s="1">
        <f t="shared" si="5"/>
        <v>5298.8673514810635</v>
      </c>
    </row>
    <row r="20" spans="1:38" x14ac:dyDescent="0.25">
      <c r="A20" s="10" t="s">
        <v>81</v>
      </c>
      <c r="B20" s="10" t="s">
        <v>82</v>
      </c>
      <c r="C20" s="10" t="s">
        <v>83</v>
      </c>
      <c r="D20" s="10" t="s">
        <v>39</v>
      </c>
      <c r="E20" s="10" t="s">
        <v>84</v>
      </c>
      <c r="F20" s="11">
        <v>10</v>
      </c>
      <c r="G20" s="11">
        <v>109</v>
      </c>
      <c r="H20" s="11">
        <v>22</v>
      </c>
      <c r="I20" s="10">
        <v>79</v>
      </c>
      <c r="J20" s="10">
        <v>34.83</v>
      </c>
      <c r="K20" s="10">
        <f t="shared" si="0"/>
        <v>0</v>
      </c>
      <c r="L20" s="10">
        <f t="shared" si="1"/>
        <v>34.840000000000003</v>
      </c>
      <c r="M20" s="12"/>
      <c r="N20" s="13"/>
      <c r="O20" s="14"/>
      <c r="P20" s="13"/>
      <c r="Q20" s="15"/>
      <c r="R20" s="13"/>
      <c r="S20" s="16"/>
      <c r="T20" s="13"/>
      <c r="U20" s="13"/>
      <c r="V20" s="13"/>
      <c r="W20" s="17"/>
      <c r="X20" s="13"/>
      <c r="Y20" s="17"/>
      <c r="Z20" s="13"/>
      <c r="AA20" s="13"/>
      <c r="AB20" s="13"/>
      <c r="AC20" s="13"/>
      <c r="AD20" s="13"/>
      <c r="AE20" s="13"/>
      <c r="AF20" s="13"/>
      <c r="AG20" s="13"/>
      <c r="AH20" s="10">
        <v>34.840000000000003</v>
      </c>
      <c r="AI20" s="1">
        <f t="shared" si="2"/>
        <v>0</v>
      </c>
      <c r="AJ20" s="37">
        <f t="shared" si="3"/>
        <v>0</v>
      </c>
      <c r="AK20" s="18">
        <f t="shared" si="4"/>
        <v>0</v>
      </c>
      <c r="AL20" s="1">
        <f t="shared" si="5"/>
        <v>0</v>
      </c>
    </row>
    <row r="21" spans="1:38" x14ac:dyDescent="0.25">
      <c r="A21" s="10" t="s">
        <v>81</v>
      </c>
      <c r="B21" s="10" t="s">
        <v>82</v>
      </c>
      <c r="C21" s="10" t="s">
        <v>83</v>
      </c>
      <c r="D21" s="10" t="s">
        <v>39</v>
      </c>
      <c r="E21" s="10" t="s">
        <v>85</v>
      </c>
      <c r="F21" s="11">
        <v>10</v>
      </c>
      <c r="G21" s="11">
        <v>109</v>
      </c>
      <c r="H21" s="11">
        <v>22</v>
      </c>
      <c r="I21" s="10">
        <v>79</v>
      </c>
      <c r="J21" s="10">
        <v>4.43</v>
      </c>
      <c r="K21" s="10">
        <f t="shared" si="0"/>
        <v>0</v>
      </c>
      <c r="L21" s="10">
        <f t="shared" si="1"/>
        <v>4.4400000000000004</v>
      </c>
      <c r="M21" s="12"/>
      <c r="N21" s="13"/>
      <c r="O21" s="14"/>
      <c r="P21" s="13"/>
      <c r="Q21" s="15"/>
      <c r="R21" s="13"/>
      <c r="S21" s="16"/>
      <c r="T21" s="13"/>
      <c r="U21" s="13"/>
      <c r="V21" s="13"/>
      <c r="W21" s="17"/>
      <c r="X21" s="13"/>
      <c r="Y21" s="17"/>
      <c r="Z21" s="13"/>
      <c r="AA21" s="13"/>
      <c r="AB21" s="13"/>
      <c r="AC21" s="13"/>
      <c r="AD21" s="13"/>
      <c r="AE21" s="13"/>
      <c r="AF21" s="13"/>
      <c r="AG21" s="13"/>
      <c r="AH21" s="10">
        <v>4.4400000000000004</v>
      </c>
      <c r="AI21" s="1">
        <f t="shared" si="2"/>
        <v>0</v>
      </c>
      <c r="AJ21" s="37">
        <f t="shared" si="3"/>
        <v>0</v>
      </c>
      <c r="AK21" s="18">
        <f t="shared" si="4"/>
        <v>0</v>
      </c>
      <c r="AL21" s="1">
        <f t="shared" si="5"/>
        <v>0</v>
      </c>
    </row>
    <row r="22" spans="1:38" x14ac:dyDescent="0.25">
      <c r="A22" s="10" t="s">
        <v>81</v>
      </c>
      <c r="B22" s="10" t="s">
        <v>82</v>
      </c>
      <c r="C22" s="10" t="s">
        <v>83</v>
      </c>
      <c r="D22" s="10" t="s">
        <v>39</v>
      </c>
      <c r="E22" s="10" t="s">
        <v>86</v>
      </c>
      <c r="F22" s="11">
        <v>10</v>
      </c>
      <c r="G22" s="11">
        <v>109</v>
      </c>
      <c r="H22" s="11">
        <v>22</v>
      </c>
      <c r="I22" s="10">
        <v>79</v>
      </c>
      <c r="J22" s="10">
        <v>0.59</v>
      </c>
      <c r="K22" s="10">
        <f t="shared" si="0"/>
        <v>0.55000000000000004</v>
      </c>
      <c r="L22" s="10">
        <f t="shared" si="1"/>
        <v>0.05</v>
      </c>
      <c r="M22" s="12"/>
      <c r="N22" s="13"/>
      <c r="O22" s="14"/>
      <c r="P22" s="13"/>
      <c r="Q22" s="22">
        <v>0.55000000000000004</v>
      </c>
      <c r="R22" s="1">
        <v>908.18750000000011</v>
      </c>
      <c r="S22" s="16"/>
      <c r="T22" s="13"/>
      <c r="U22" s="13"/>
      <c r="V22" s="13"/>
      <c r="W22" s="17"/>
      <c r="X22" s="13"/>
      <c r="Y22" s="17"/>
      <c r="Z22" s="13"/>
      <c r="AA22" s="13"/>
      <c r="AB22" s="13"/>
      <c r="AC22" s="13"/>
      <c r="AD22" s="13"/>
      <c r="AE22" s="13"/>
      <c r="AF22" s="13"/>
      <c r="AG22" s="13"/>
      <c r="AH22" s="10">
        <v>0.05</v>
      </c>
      <c r="AI22" s="1">
        <f t="shared" si="2"/>
        <v>908.18750000000011</v>
      </c>
      <c r="AJ22" s="37">
        <f t="shared" si="3"/>
        <v>440.10766250000006</v>
      </c>
      <c r="AK22" s="18">
        <f t="shared" si="4"/>
        <v>9.781203024693344E-2</v>
      </c>
      <c r="AL22" s="1">
        <f t="shared" si="5"/>
        <v>97.812030246933432</v>
      </c>
    </row>
    <row r="23" spans="1:38" x14ac:dyDescent="0.25">
      <c r="A23" s="10" t="s">
        <v>81</v>
      </c>
      <c r="B23" s="10" t="s">
        <v>82</v>
      </c>
      <c r="C23" s="10" t="s">
        <v>83</v>
      </c>
      <c r="D23" s="10" t="s">
        <v>39</v>
      </c>
      <c r="E23" s="10" t="s">
        <v>87</v>
      </c>
      <c r="F23" s="11">
        <v>10</v>
      </c>
      <c r="G23" s="11">
        <v>109</v>
      </c>
      <c r="H23" s="11">
        <v>22</v>
      </c>
      <c r="I23" s="10">
        <v>79</v>
      </c>
      <c r="J23" s="10">
        <v>0.72</v>
      </c>
      <c r="K23" s="10">
        <f t="shared" si="0"/>
        <v>0.44</v>
      </c>
      <c r="L23" s="10">
        <f t="shared" si="1"/>
        <v>0.28000000000000003</v>
      </c>
      <c r="M23" s="12"/>
      <c r="N23" s="13"/>
      <c r="O23" s="14"/>
      <c r="P23" s="13"/>
      <c r="Q23" s="22">
        <v>0.44</v>
      </c>
      <c r="R23" s="1">
        <v>726.55</v>
      </c>
      <c r="S23" s="16"/>
      <c r="T23" s="13"/>
      <c r="U23" s="13"/>
      <c r="V23" s="13"/>
      <c r="W23" s="17"/>
      <c r="X23" s="13"/>
      <c r="Y23" s="17"/>
      <c r="Z23" s="13"/>
      <c r="AA23" s="13"/>
      <c r="AB23" s="13"/>
      <c r="AC23" s="13"/>
      <c r="AD23" s="13"/>
      <c r="AE23" s="13"/>
      <c r="AF23" s="13"/>
      <c r="AG23" s="13"/>
      <c r="AH23" s="10">
        <v>0.28000000000000003</v>
      </c>
      <c r="AI23" s="1">
        <f t="shared" si="2"/>
        <v>726.55</v>
      </c>
      <c r="AJ23" s="37">
        <f t="shared" si="3"/>
        <v>352.08612999999997</v>
      </c>
      <c r="AK23" s="18">
        <f t="shared" si="4"/>
        <v>7.8249624197546733E-2</v>
      </c>
      <c r="AL23" s="1">
        <f t="shared" si="5"/>
        <v>78.249624197546737</v>
      </c>
    </row>
    <row r="24" spans="1:38" x14ac:dyDescent="0.25">
      <c r="A24" s="10" t="s">
        <v>88</v>
      </c>
      <c r="B24" s="10" t="s">
        <v>37</v>
      </c>
      <c r="C24" s="10" t="s">
        <v>38</v>
      </c>
      <c r="D24" s="10" t="s">
        <v>39</v>
      </c>
      <c r="E24" s="10" t="s">
        <v>84</v>
      </c>
      <c r="F24" s="11">
        <v>10</v>
      </c>
      <c r="G24" s="11">
        <v>109</v>
      </c>
      <c r="H24" s="11">
        <v>22</v>
      </c>
      <c r="I24" s="10">
        <v>26</v>
      </c>
      <c r="J24" s="10">
        <v>3.91</v>
      </c>
      <c r="K24" s="10">
        <f t="shared" si="0"/>
        <v>0</v>
      </c>
      <c r="L24" s="10">
        <f t="shared" si="1"/>
        <v>3.91</v>
      </c>
      <c r="M24" s="12"/>
      <c r="N24" s="13"/>
      <c r="O24" s="14"/>
      <c r="P24" s="13"/>
      <c r="Q24" s="15"/>
      <c r="R24" s="13"/>
      <c r="S24" s="16"/>
      <c r="T24" s="13"/>
      <c r="U24" s="13"/>
      <c r="V24" s="13"/>
      <c r="W24" s="17"/>
      <c r="X24" s="13"/>
      <c r="Y24" s="17"/>
      <c r="Z24" s="13"/>
      <c r="AA24" s="13"/>
      <c r="AB24" s="13"/>
      <c r="AC24" s="13"/>
      <c r="AD24" s="13"/>
      <c r="AE24" s="13"/>
      <c r="AF24" s="13"/>
      <c r="AG24" s="13"/>
      <c r="AH24" s="10">
        <v>3.91</v>
      </c>
      <c r="AI24" s="1">
        <f t="shared" si="2"/>
        <v>0</v>
      </c>
      <c r="AJ24" s="37">
        <f t="shared" si="3"/>
        <v>0</v>
      </c>
      <c r="AK24" s="18">
        <f t="shared" si="4"/>
        <v>0</v>
      </c>
      <c r="AL24" s="1">
        <f t="shared" si="5"/>
        <v>0</v>
      </c>
    </row>
    <row r="25" spans="1:38" x14ac:dyDescent="0.25">
      <c r="A25" s="10" t="s">
        <v>88</v>
      </c>
      <c r="B25" s="10" t="s">
        <v>37</v>
      </c>
      <c r="C25" s="10" t="s">
        <v>38</v>
      </c>
      <c r="D25" s="10" t="s">
        <v>39</v>
      </c>
      <c r="E25" s="10" t="s">
        <v>85</v>
      </c>
      <c r="F25" s="11">
        <v>10</v>
      </c>
      <c r="G25" s="11">
        <v>109</v>
      </c>
      <c r="H25" s="11">
        <v>22</v>
      </c>
      <c r="I25" s="10">
        <v>26</v>
      </c>
      <c r="J25" s="10">
        <v>20.91</v>
      </c>
      <c r="K25" s="10">
        <f t="shared" si="0"/>
        <v>14.41</v>
      </c>
      <c r="L25" s="10">
        <f t="shared" si="1"/>
        <v>6.49</v>
      </c>
      <c r="M25" s="23">
        <v>2.63</v>
      </c>
      <c r="N25" s="1">
        <v>8516.2687499999993</v>
      </c>
      <c r="O25" s="21">
        <v>11.78</v>
      </c>
      <c r="P25" s="1">
        <v>30738.4375</v>
      </c>
      <c r="Q25" s="15"/>
      <c r="R25" s="13"/>
      <c r="S25" s="16"/>
      <c r="T25" s="13"/>
      <c r="U25" s="13"/>
      <c r="V25" s="13"/>
      <c r="W25" s="17"/>
      <c r="X25" s="13"/>
      <c r="Y25" s="17"/>
      <c r="Z25" s="13"/>
      <c r="AA25" s="13"/>
      <c r="AB25" s="13"/>
      <c r="AC25" s="13"/>
      <c r="AD25" s="13"/>
      <c r="AE25" s="13"/>
      <c r="AF25" s="13"/>
      <c r="AG25" s="13"/>
      <c r="AH25" s="10">
        <v>6.49</v>
      </c>
      <c r="AI25" s="1">
        <f t="shared" si="2"/>
        <v>39254.706250000003</v>
      </c>
      <c r="AJ25" s="37">
        <f t="shared" si="3"/>
        <v>19022.830648750001</v>
      </c>
      <c r="AK25" s="18">
        <f t="shared" si="4"/>
        <v>4.2277420852626655</v>
      </c>
      <c r="AL25" s="1">
        <f t="shared" si="5"/>
        <v>4227.7420852626656</v>
      </c>
    </row>
    <row r="26" spans="1:38" x14ac:dyDescent="0.25">
      <c r="A26" s="10" t="s">
        <v>89</v>
      </c>
      <c r="B26" s="10" t="s">
        <v>90</v>
      </c>
      <c r="C26" s="10" t="s">
        <v>91</v>
      </c>
      <c r="D26" s="10" t="s">
        <v>39</v>
      </c>
      <c r="E26" s="10" t="s">
        <v>85</v>
      </c>
      <c r="F26" s="11">
        <v>10</v>
      </c>
      <c r="G26" s="11">
        <v>109</v>
      </c>
      <c r="H26" s="11">
        <v>22</v>
      </c>
      <c r="I26" s="10">
        <v>5</v>
      </c>
      <c r="J26" s="10">
        <v>4.78</v>
      </c>
      <c r="K26" s="10">
        <f t="shared" si="0"/>
        <v>3.0599999999999996</v>
      </c>
      <c r="L26" s="10">
        <f t="shared" si="1"/>
        <v>1.71</v>
      </c>
      <c r="M26" s="12"/>
      <c r="N26" s="13"/>
      <c r="O26" s="21">
        <v>1.38</v>
      </c>
      <c r="P26" s="1">
        <v>3600.9375</v>
      </c>
      <c r="Q26" s="15"/>
      <c r="R26" s="13"/>
      <c r="S26" s="16"/>
      <c r="T26" s="13"/>
      <c r="U26" s="13"/>
      <c r="V26" s="13"/>
      <c r="W26" s="20">
        <v>1.68</v>
      </c>
      <c r="X26" s="1">
        <v>366.18119999999999</v>
      </c>
      <c r="Y26" s="17"/>
      <c r="Z26" s="13"/>
      <c r="AA26" s="13"/>
      <c r="AB26" s="13"/>
      <c r="AC26" s="13"/>
      <c r="AD26" s="13"/>
      <c r="AE26" s="13"/>
      <c r="AF26" s="13"/>
      <c r="AG26" s="13"/>
      <c r="AH26" s="10">
        <v>1.71</v>
      </c>
      <c r="AI26" s="1">
        <f t="shared" si="2"/>
        <v>3967.1187</v>
      </c>
      <c r="AJ26" s="37">
        <f t="shared" si="3"/>
        <v>1922.4657220199999</v>
      </c>
      <c r="AK26" s="18">
        <f t="shared" si="4"/>
        <v>0.42725971704915033</v>
      </c>
      <c r="AL26" s="1">
        <f t="shared" si="5"/>
        <v>427.25971704915031</v>
      </c>
    </row>
    <row r="27" spans="1:38" x14ac:dyDescent="0.25">
      <c r="A27" s="10" t="s">
        <v>92</v>
      </c>
      <c r="B27" s="10" t="s">
        <v>90</v>
      </c>
      <c r="C27" s="10" t="s">
        <v>91</v>
      </c>
      <c r="D27" s="10" t="s">
        <v>39</v>
      </c>
      <c r="E27" s="10" t="s">
        <v>85</v>
      </c>
      <c r="F27" s="11">
        <v>10</v>
      </c>
      <c r="G27" s="11">
        <v>109</v>
      </c>
      <c r="H27" s="11">
        <v>22</v>
      </c>
      <c r="I27" s="10">
        <v>7</v>
      </c>
      <c r="J27" s="10">
        <v>5.79</v>
      </c>
      <c r="K27" s="10">
        <f t="shared" si="0"/>
        <v>0.62</v>
      </c>
      <c r="L27" s="10">
        <f t="shared" si="1"/>
        <v>5.17</v>
      </c>
      <c r="M27" s="12"/>
      <c r="N27" s="13"/>
      <c r="O27" s="21">
        <v>0.62</v>
      </c>
      <c r="P27" s="1">
        <v>1617.8125000000009</v>
      </c>
      <c r="Q27" s="15"/>
      <c r="R27" s="13"/>
      <c r="S27" s="16"/>
      <c r="T27" s="13"/>
      <c r="U27" s="13"/>
      <c r="V27" s="13"/>
      <c r="W27" s="17"/>
      <c r="X27" s="13"/>
      <c r="Y27" s="17"/>
      <c r="Z27" s="13"/>
      <c r="AA27" s="13"/>
      <c r="AB27" s="13"/>
      <c r="AC27" s="13"/>
      <c r="AD27" s="13"/>
      <c r="AE27" s="13"/>
      <c r="AF27" s="13"/>
      <c r="AG27" s="13"/>
      <c r="AH27" s="10">
        <v>5.17</v>
      </c>
      <c r="AI27" s="1">
        <f t="shared" si="2"/>
        <v>1617.8125000000009</v>
      </c>
      <c r="AJ27" s="37">
        <f t="shared" si="3"/>
        <v>783.9919375000004</v>
      </c>
      <c r="AK27" s="18">
        <f t="shared" si="4"/>
        <v>0.17423882753711878</v>
      </c>
      <c r="AL27" s="1">
        <f t="shared" si="5"/>
        <v>174.23882753711877</v>
      </c>
    </row>
    <row r="28" spans="1:38" x14ac:dyDescent="0.25">
      <c r="A28" s="10" t="s">
        <v>93</v>
      </c>
      <c r="B28" s="10" t="s">
        <v>94</v>
      </c>
      <c r="C28" s="10" t="s">
        <v>95</v>
      </c>
      <c r="D28" s="10" t="s">
        <v>39</v>
      </c>
      <c r="E28" s="10" t="s">
        <v>87</v>
      </c>
      <c r="F28" s="11">
        <v>10</v>
      </c>
      <c r="G28" s="11">
        <v>109</v>
      </c>
      <c r="H28" s="11">
        <v>22</v>
      </c>
      <c r="I28" s="10">
        <v>22</v>
      </c>
      <c r="J28" s="10">
        <v>4.33</v>
      </c>
      <c r="K28" s="10">
        <f t="shared" si="0"/>
        <v>0</v>
      </c>
      <c r="L28" s="10">
        <f t="shared" si="1"/>
        <v>4.33</v>
      </c>
      <c r="M28" s="12"/>
      <c r="N28" s="13"/>
      <c r="O28" s="14"/>
      <c r="P28" s="13"/>
      <c r="Q28" s="15"/>
      <c r="R28" s="13"/>
      <c r="S28" s="16"/>
      <c r="T28" s="13"/>
      <c r="U28" s="13"/>
      <c r="V28" s="13"/>
      <c r="W28" s="17"/>
      <c r="X28" s="13"/>
      <c r="Y28" s="17"/>
      <c r="Z28" s="13"/>
      <c r="AA28" s="13"/>
      <c r="AB28" s="13"/>
      <c r="AC28" s="13"/>
      <c r="AD28" s="13"/>
      <c r="AE28" s="13"/>
      <c r="AF28" s="13"/>
      <c r="AG28" s="13"/>
      <c r="AH28" s="10">
        <v>4.33</v>
      </c>
      <c r="AI28" s="1">
        <f t="shared" si="2"/>
        <v>0</v>
      </c>
      <c r="AJ28" s="37">
        <f t="shared" si="3"/>
        <v>0</v>
      </c>
      <c r="AK28" s="18">
        <f t="shared" si="4"/>
        <v>0</v>
      </c>
      <c r="AL28" s="1">
        <f t="shared" si="5"/>
        <v>0</v>
      </c>
    </row>
    <row r="29" spans="1:38" x14ac:dyDescent="0.25">
      <c r="A29" s="10" t="s">
        <v>96</v>
      </c>
      <c r="B29" s="10" t="s">
        <v>82</v>
      </c>
      <c r="C29" s="10" t="s">
        <v>83</v>
      </c>
      <c r="D29" s="10" t="s">
        <v>39</v>
      </c>
      <c r="E29" s="10" t="s">
        <v>97</v>
      </c>
      <c r="F29" s="11">
        <v>10</v>
      </c>
      <c r="G29" s="11">
        <v>109</v>
      </c>
      <c r="H29" s="11">
        <v>22</v>
      </c>
      <c r="I29" s="10">
        <v>33</v>
      </c>
      <c r="J29" s="10">
        <v>6.35</v>
      </c>
      <c r="K29" s="10">
        <f t="shared" si="0"/>
        <v>2.78</v>
      </c>
      <c r="L29" s="10">
        <f t="shared" si="1"/>
        <v>3.55</v>
      </c>
      <c r="M29" s="12"/>
      <c r="N29" s="13"/>
      <c r="O29" s="14"/>
      <c r="P29" s="13"/>
      <c r="Q29" s="15"/>
      <c r="R29" s="13"/>
      <c r="S29" s="16"/>
      <c r="T29" s="13"/>
      <c r="U29" s="13"/>
      <c r="V29" s="13"/>
      <c r="W29" s="20">
        <v>2.78</v>
      </c>
      <c r="X29" s="1">
        <v>550.85699999999997</v>
      </c>
      <c r="Y29" s="17"/>
      <c r="Z29" s="13"/>
      <c r="AA29" s="13"/>
      <c r="AB29" s="13"/>
      <c r="AC29" s="13"/>
      <c r="AD29" s="13"/>
      <c r="AE29" s="13"/>
      <c r="AF29" s="13"/>
      <c r="AG29" s="13"/>
      <c r="AH29" s="10">
        <v>3.55</v>
      </c>
      <c r="AI29" s="1">
        <f t="shared" si="2"/>
        <v>550.85699999999997</v>
      </c>
      <c r="AJ29" s="37">
        <f t="shared" si="3"/>
        <v>266.94530220000001</v>
      </c>
      <c r="AK29" s="18">
        <f t="shared" si="4"/>
        <v>5.9327442346139986E-2</v>
      </c>
      <c r="AL29" s="1">
        <f t="shared" si="5"/>
        <v>59.327442346139982</v>
      </c>
    </row>
    <row r="30" spans="1:38" x14ac:dyDescent="0.25">
      <c r="A30" s="10" t="s">
        <v>96</v>
      </c>
      <c r="B30" s="10" t="s">
        <v>82</v>
      </c>
      <c r="C30" s="10" t="s">
        <v>83</v>
      </c>
      <c r="D30" s="10" t="s">
        <v>39</v>
      </c>
      <c r="E30" s="10" t="s">
        <v>86</v>
      </c>
      <c r="F30" s="11">
        <v>10</v>
      </c>
      <c r="G30" s="11">
        <v>109</v>
      </c>
      <c r="H30" s="11">
        <v>22</v>
      </c>
      <c r="I30" s="10">
        <v>33</v>
      </c>
      <c r="J30" s="10">
        <v>12.94</v>
      </c>
      <c r="K30" s="10">
        <f t="shared" si="0"/>
        <v>6.73</v>
      </c>
      <c r="L30" s="10">
        <f t="shared" si="1"/>
        <v>6.23</v>
      </c>
      <c r="M30" s="12"/>
      <c r="N30" s="13"/>
      <c r="O30" s="14"/>
      <c r="P30" s="13"/>
      <c r="Q30" s="15"/>
      <c r="R30" s="13"/>
      <c r="S30" s="16"/>
      <c r="T30" s="13"/>
      <c r="U30" s="13"/>
      <c r="V30" s="13"/>
      <c r="W30" s="20">
        <v>6.73</v>
      </c>
      <c r="X30" s="1">
        <v>1333.5495000000001</v>
      </c>
      <c r="Y30" s="17"/>
      <c r="Z30" s="13"/>
      <c r="AA30" s="13"/>
      <c r="AB30" s="13"/>
      <c r="AC30" s="13"/>
      <c r="AD30" s="13"/>
      <c r="AE30" s="13"/>
      <c r="AF30" s="13"/>
      <c r="AG30" s="13"/>
      <c r="AH30" s="10">
        <v>6.23</v>
      </c>
      <c r="AI30" s="1">
        <f t="shared" si="2"/>
        <v>1333.5495000000001</v>
      </c>
      <c r="AJ30" s="37">
        <f t="shared" si="3"/>
        <v>646.23808770000005</v>
      </c>
      <c r="AK30" s="18">
        <f t="shared" si="4"/>
        <v>0.14362362841349716</v>
      </c>
      <c r="AL30" s="1">
        <f t="shared" si="5"/>
        <v>143.62362841349716</v>
      </c>
    </row>
    <row r="31" spans="1:38" x14ac:dyDescent="0.25">
      <c r="A31" s="10" t="s">
        <v>98</v>
      </c>
      <c r="B31" s="10" t="s">
        <v>99</v>
      </c>
      <c r="C31" s="10" t="s">
        <v>100</v>
      </c>
      <c r="D31" s="10" t="s">
        <v>62</v>
      </c>
      <c r="E31" s="10" t="s">
        <v>97</v>
      </c>
      <c r="F31" s="11">
        <v>10</v>
      </c>
      <c r="G31" s="11">
        <v>109</v>
      </c>
      <c r="H31" s="11">
        <v>22</v>
      </c>
      <c r="I31" s="10">
        <v>98</v>
      </c>
      <c r="J31" s="10">
        <v>0.4</v>
      </c>
      <c r="K31" s="10">
        <f t="shared" si="0"/>
        <v>0.27</v>
      </c>
      <c r="L31" s="10">
        <f t="shared" si="1"/>
        <v>0.13</v>
      </c>
      <c r="M31" s="12"/>
      <c r="N31" s="13"/>
      <c r="O31" s="14"/>
      <c r="P31" s="13"/>
      <c r="Q31" s="22">
        <v>0.27</v>
      </c>
      <c r="R31" s="1">
        <v>445.83749999999992</v>
      </c>
      <c r="S31" s="16"/>
      <c r="T31" s="13"/>
      <c r="U31" s="13"/>
      <c r="V31" s="13"/>
      <c r="W31" s="17"/>
      <c r="X31" s="13"/>
      <c r="Y31" s="17"/>
      <c r="Z31" s="13"/>
      <c r="AA31" s="13"/>
      <c r="AB31" s="13"/>
      <c r="AC31" s="13"/>
      <c r="AD31" s="13"/>
      <c r="AE31" s="13"/>
      <c r="AF31" s="13"/>
      <c r="AG31" s="13"/>
      <c r="AH31" s="10">
        <v>0.13</v>
      </c>
      <c r="AI31" s="1">
        <f t="shared" si="2"/>
        <v>445.83749999999992</v>
      </c>
      <c r="AJ31" s="37">
        <f t="shared" si="3"/>
        <v>216.05285249999997</v>
      </c>
      <c r="AK31" s="18">
        <f t="shared" si="4"/>
        <v>4.8016814848494585E-2</v>
      </c>
      <c r="AL31" s="1">
        <f t="shared" si="5"/>
        <v>48.016814848494583</v>
      </c>
    </row>
    <row r="32" spans="1:38" x14ac:dyDescent="0.25">
      <c r="A32" s="10" t="s">
        <v>98</v>
      </c>
      <c r="B32" s="10" t="s">
        <v>99</v>
      </c>
      <c r="C32" s="10" t="s">
        <v>100</v>
      </c>
      <c r="D32" s="10" t="s">
        <v>62</v>
      </c>
      <c r="E32" s="10" t="s">
        <v>49</v>
      </c>
      <c r="F32" s="11">
        <v>10</v>
      </c>
      <c r="G32" s="11">
        <v>109</v>
      </c>
      <c r="H32" s="11">
        <v>22</v>
      </c>
      <c r="I32" s="10">
        <v>98</v>
      </c>
      <c r="J32" s="10">
        <v>4.57</v>
      </c>
      <c r="K32" s="10">
        <f t="shared" si="0"/>
        <v>4.57</v>
      </c>
      <c r="L32" s="10">
        <f t="shared" si="1"/>
        <v>0</v>
      </c>
      <c r="M32" s="12"/>
      <c r="N32" s="13"/>
      <c r="O32" s="14"/>
      <c r="P32" s="13"/>
      <c r="Q32" s="22">
        <v>4.57</v>
      </c>
      <c r="R32" s="1">
        <v>7546.2125000000005</v>
      </c>
      <c r="S32" s="16"/>
      <c r="T32" s="13"/>
      <c r="U32" s="13"/>
      <c r="V32" s="13"/>
      <c r="W32" s="17"/>
      <c r="X32" s="13"/>
      <c r="Y32" s="17"/>
      <c r="Z32" s="13"/>
      <c r="AA32" s="13"/>
      <c r="AB32" s="13"/>
      <c r="AC32" s="13"/>
      <c r="AD32" s="13"/>
      <c r="AE32" s="13"/>
      <c r="AF32" s="13"/>
      <c r="AG32" s="13"/>
      <c r="AH32" s="13"/>
      <c r="AI32" s="1">
        <f t="shared" si="2"/>
        <v>7546.2125000000005</v>
      </c>
      <c r="AJ32" s="37">
        <f t="shared" si="3"/>
        <v>3656.8945775000007</v>
      </c>
      <c r="AK32" s="18">
        <f t="shared" si="4"/>
        <v>0.81272905132451967</v>
      </c>
      <c r="AL32" s="1">
        <f t="shared" si="5"/>
        <v>812.72905132451967</v>
      </c>
    </row>
    <row r="33" spans="1:38" x14ac:dyDescent="0.25">
      <c r="A33" s="10" t="s">
        <v>98</v>
      </c>
      <c r="B33" s="10" t="s">
        <v>99</v>
      </c>
      <c r="C33" s="10" t="s">
        <v>100</v>
      </c>
      <c r="D33" s="10" t="s">
        <v>62</v>
      </c>
      <c r="E33" s="10" t="s">
        <v>64</v>
      </c>
      <c r="F33" s="11">
        <v>10</v>
      </c>
      <c r="G33" s="11">
        <v>109</v>
      </c>
      <c r="H33" s="11">
        <v>22</v>
      </c>
      <c r="I33" s="10">
        <v>98</v>
      </c>
      <c r="J33" s="10">
        <v>15.41</v>
      </c>
      <c r="K33" s="10">
        <f t="shared" si="0"/>
        <v>5.33</v>
      </c>
      <c r="L33" s="10">
        <f t="shared" si="1"/>
        <v>10.06</v>
      </c>
      <c r="M33" s="12"/>
      <c r="N33" s="13"/>
      <c r="O33" s="21">
        <v>0.48</v>
      </c>
      <c r="P33" s="1">
        <v>1252.5</v>
      </c>
      <c r="Q33" s="22">
        <v>4.8499999999999996</v>
      </c>
      <c r="R33" s="1">
        <v>8008.5624999999982</v>
      </c>
      <c r="S33" s="16"/>
      <c r="T33" s="13"/>
      <c r="U33" s="13"/>
      <c r="V33" s="13"/>
      <c r="W33" s="17"/>
      <c r="X33" s="13"/>
      <c r="Y33" s="17"/>
      <c r="Z33" s="13"/>
      <c r="AA33" s="13"/>
      <c r="AB33" s="13"/>
      <c r="AC33" s="13"/>
      <c r="AD33" s="13"/>
      <c r="AE33" s="13"/>
      <c r="AF33" s="13"/>
      <c r="AG33" s="13"/>
      <c r="AH33" s="10">
        <v>10.06</v>
      </c>
      <c r="AI33" s="1">
        <f t="shared" si="2"/>
        <v>9261.0624999999982</v>
      </c>
      <c r="AJ33" s="37">
        <f t="shared" si="3"/>
        <v>4487.9108874999993</v>
      </c>
      <c r="AK33" s="18">
        <f t="shared" si="4"/>
        <v>0.99741884288072757</v>
      </c>
      <c r="AL33" s="1">
        <f t="shared" si="5"/>
        <v>997.41884288072765</v>
      </c>
    </row>
    <row r="34" spans="1:38" x14ac:dyDescent="0.25">
      <c r="A34" s="10" t="s">
        <v>101</v>
      </c>
      <c r="B34" s="10" t="s">
        <v>82</v>
      </c>
      <c r="C34" s="10" t="s">
        <v>83</v>
      </c>
      <c r="D34" s="10" t="s">
        <v>39</v>
      </c>
      <c r="E34" s="10" t="s">
        <v>86</v>
      </c>
      <c r="F34" s="11">
        <v>10</v>
      </c>
      <c r="G34" s="11">
        <v>109</v>
      </c>
      <c r="H34" s="11">
        <v>22</v>
      </c>
      <c r="I34" s="10">
        <v>9</v>
      </c>
      <c r="J34" s="10">
        <v>0.21</v>
      </c>
      <c r="K34" s="10">
        <f t="shared" si="0"/>
        <v>0.19</v>
      </c>
      <c r="L34" s="10">
        <f t="shared" si="1"/>
        <v>0</v>
      </c>
      <c r="M34" s="12"/>
      <c r="N34" s="13"/>
      <c r="O34" s="14"/>
      <c r="P34" s="13"/>
      <c r="Q34" s="15"/>
      <c r="R34" s="13"/>
      <c r="S34" s="16"/>
      <c r="T34" s="13"/>
      <c r="U34" s="13"/>
      <c r="V34" s="13"/>
      <c r="W34" s="20">
        <v>0.19</v>
      </c>
      <c r="X34" s="1">
        <v>37.648499999999999</v>
      </c>
      <c r="Y34" s="17"/>
      <c r="Z34" s="13"/>
      <c r="AA34" s="13"/>
      <c r="AB34" s="13"/>
      <c r="AC34" s="13"/>
      <c r="AD34" s="13"/>
      <c r="AE34" s="13"/>
      <c r="AF34" s="13"/>
      <c r="AG34" s="13"/>
      <c r="AH34" s="13"/>
      <c r="AI34" s="1">
        <f t="shared" si="2"/>
        <v>37.648499999999999</v>
      </c>
      <c r="AJ34" s="37">
        <f t="shared" si="3"/>
        <v>18.244463100000001</v>
      </c>
      <c r="AK34" s="18">
        <f t="shared" si="4"/>
        <v>4.0547532538728771E-3</v>
      </c>
      <c r="AL34" s="1">
        <f t="shared" si="5"/>
        <v>4.0547532538728772</v>
      </c>
    </row>
    <row r="35" spans="1:38" x14ac:dyDescent="0.25">
      <c r="B35" s="24" t="s">
        <v>102</v>
      </c>
      <c r="M35" s="25"/>
      <c r="O35" s="26"/>
      <c r="Q35" s="27"/>
      <c r="S35" s="28"/>
      <c r="W35" s="29"/>
      <c r="Y35" s="29"/>
      <c r="AJ35" s="37"/>
      <c r="AK35" s="18"/>
    </row>
    <row r="36" spans="1:38" x14ac:dyDescent="0.25">
      <c r="B36" s="13" t="s">
        <v>103</v>
      </c>
      <c r="C36" s="13" t="s">
        <v>104</v>
      </c>
      <c r="D36" s="13" t="s">
        <v>39</v>
      </c>
      <c r="J36" s="10">
        <f>Y36</f>
        <v>2.96</v>
      </c>
      <c r="K36" s="10">
        <f>SUM(M36,O36,Q36,S36,U36,W36,Y36)</f>
        <v>2.96</v>
      </c>
      <c r="L36" s="10">
        <f>SUM(AA36,AC36,AE36,AG36,AH36)</f>
        <v>0</v>
      </c>
      <c r="M36" s="25"/>
      <c r="O36" s="26"/>
      <c r="Q36" s="27"/>
      <c r="S36" s="28"/>
      <c r="W36" s="29"/>
      <c r="Y36" s="20">
        <v>2.96</v>
      </c>
      <c r="Z36" s="1">
        <v>5855.44</v>
      </c>
      <c r="AI36" s="1">
        <f>SUM(N36,P36,R36,T36,V36,X36,Z36)</f>
        <v>5855.44</v>
      </c>
      <c r="AJ36" s="37">
        <f t="shared" si="3"/>
        <v>2837.5462239999993</v>
      </c>
      <c r="AK36" s="18">
        <f t="shared" si="4"/>
        <v>0.63063241278822246</v>
      </c>
      <c r="AL36" s="1">
        <f>IFERROR(AK36/100*$AL$1,0)</f>
        <v>630.63241278822238</v>
      </c>
    </row>
    <row r="37" spans="1:38" x14ac:dyDescent="0.25">
      <c r="B37" s="13" t="s">
        <v>105</v>
      </c>
      <c r="C37" s="13" t="s">
        <v>104</v>
      </c>
      <c r="D37" s="13" t="s">
        <v>39</v>
      </c>
      <c r="J37" s="10">
        <f>Y37</f>
        <v>5.23</v>
      </c>
      <c r="K37" s="10">
        <f>SUM(M37,O37,Q37,S37,U37,W37,Y37)</f>
        <v>5.23</v>
      </c>
      <c r="L37" s="10">
        <f>SUM(AA37,AC37,AE37,AG37,AH37)</f>
        <v>0</v>
      </c>
      <c r="M37" s="25"/>
      <c r="O37" s="26"/>
      <c r="Q37" s="27"/>
      <c r="S37" s="28"/>
      <c r="W37" s="29"/>
      <c r="Y37" s="20">
        <v>5.23</v>
      </c>
      <c r="Z37" s="1">
        <v>11437.41</v>
      </c>
      <c r="AI37" s="1">
        <f>SUM(N37,P37,R37,T37,V37,X37,Z37)</f>
        <v>11437.41</v>
      </c>
      <c r="AJ37" s="37">
        <f t="shared" si="3"/>
        <v>5542.568886</v>
      </c>
      <c r="AK37" s="18">
        <f>IFERROR(AI37/$AI$40*48.46,0)</f>
        <v>1.231812035363379</v>
      </c>
      <c r="AL37" s="1">
        <f>IFERROR(AK37/100*$AL$1,0)</f>
        <v>1231.812035363379</v>
      </c>
    </row>
    <row r="38" spans="1:38" x14ac:dyDescent="0.25">
      <c r="B38" s="34" t="s">
        <v>107</v>
      </c>
      <c r="C38" s="13"/>
      <c r="D38" s="13"/>
      <c r="J38" s="10"/>
      <c r="K38" s="10"/>
      <c r="L38" s="10"/>
      <c r="M38" s="25"/>
      <c r="O38" s="26"/>
      <c r="Q38" s="27"/>
      <c r="S38" s="28"/>
      <c r="W38" s="29"/>
      <c r="Y38" s="20"/>
      <c r="Z38" s="1"/>
      <c r="AI38" s="1"/>
      <c r="AJ38" s="37"/>
      <c r="AK38" s="18"/>
      <c r="AL38" s="1"/>
    </row>
    <row r="39" spans="1:38" x14ac:dyDescent="0.25">
      <c r="B39" s="13" t="s">
        <v>108</v>
      </c>
      <c r="M39" s="25"/>
      <c r="O39" s="26"/>
      <c r="Q39" s="27"/>
      <c r="S39" s="28"/>
      <c r="W39" s="29"/>
      <c r="Y39" s="20"/>
      <c r="AJ39" s="37">
        <f>$AI$40*(AK39/100)</f>
        <v>231905.51170428397</v>
      </c>
      <c r="AK39" s="35">
        <v>51.54</v>
      </c>
      <c r="AL39" s="1">
        <f t="shared" ref="AL38:AL39" si="6">IFERROR(AK39/100*$AL$1,0)</f>
        <v>51540</v>
      </c>
    </row>
    <row r="40" spans="1:38" x14ac:dyDescent="0.25">
      <c r="A40" s="30"/>
      <c r="B40" s="31" t="s">
        <v>106</v>
      </c>
      <c r="C40" s="32">
        <f>K40+L40</f>
        <v>405.77</v>
      </c>
      <c r="D40" s="30"/>
      <c r="E40" s="30"/>
      <c r="F40" s="30"/>
      <c r="G40" s="30"/>
      <c r="H40" s="30"/>
      <c r="I40" s="30"/>
      <c r="J40" s="30"/>
      <c r="K40" s="32">
        <f>SUM(K3:K38)</f>
        <v>263.99</v>
      </c>
      <c r="L40" s="32">
        <f>SUM(L3:L38)</f>
        <v>141.77999999999997</v>
      </c>
      <c r="M40" s="32">
        <f>SUM(M3:M38)</f>
        <v>5.8599999999999994</v>
      </c>
      <c r="N40" s="33">
        <f>SUM(N3:N38)</f>
        <v>18975.412499999999</v>
      </c>
      <c r="O40" s="32">
        <f>SUM(O3:O38)</f>
        <v>69.930000000000007</v>
      </c>
      <c r="P40" s="33">
        <f>SUM(P3:P38)</f>
        <v>182473.59375</v>
      </c>
      <c r="Q40" s="32">
        <f>SUM(Q3:Q38)</f>
        <v>127.79999999999998</v>
      </c>
      <c r="R40" s="33">
        <f>SUM(R3:R38)</f>
        <v>211029.74999999994</v>
      </c>
      <c r="S40" s="32">
        <f>SUM(S3:S38)</f>
        <v>33.18</v>
      </c>
      <c r="T40" s="33">
        <f>SUM(T3:T38)</f>
        <v>16436.542499999996</v>
      </c>
      <c r="U40" s="30"/>
      <c r="V40" s="30"/>
      <c r="W40" s="32">
        <f>SUM(W3:W38)</f>
        <v>19.03</v>
      </c>
      <c r="X40" s="33">
        <f>SUM(X3:X38)</f>
        <v>3744.338064675911</v>
      </c>
      <c r="Y40" s="32">
        <f>SUM(Y3:Y38)</f>
        <v>8.1900000000000013</v>
      </c>
      <c r="Z40" s="33">
        <f>SUM(Z3:Z38)</f>
        <v>17292.849999999999</v>
      </c>
      <c r="AA40" s="30"/>
      <c r="AB40" s="30"/>
      <c r="AC40" s="32">
        <f>SUM(AC3:AC38)</f>
        <v>0.44</v>
      </c>
      <c r="AD40" s="33">
        <f>SUM(AD3:AD38)</f>
        <v>4098.16</v>
      </c>
      <c r="AE40" s="30"/>
      <c r="AF40" s="30"/>
      <c r="AG40" s="32">
        <f>SUM(AG3:AG38)</f>
        <v>0.96</v>
      </c>
      <c r="AH40" s="32">
        <f>SUM(AH3:AH38)</f>
        <v>140.37999999999997</v>
      </c>
      <c r="AI40" s="33">
        <f>SUM(AI3:AI38)</f>
        <v>449952.48681467597</v>
      </c>
      <c r="AJ40" s="38">
        <f>SUM(AJ3:AJ39)</f>
        <v>449952.48681467591</v>
      </c>
      <c r="AK40" s="39">
        <f>SUM(AK3:AK39)</f>
        <v>99.999999999999986</v>
      </c>
      <c r="AL40" s="33">
        <f>SUM(AL3:AL39)</f>
        <v>99999.999999999985</v>
      </c>
    </row>
    <row r="43" spans="1:38" x14ac:dyDescent="0.25">
      <c r="AL43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86e58739-8685-4d29-a2ec-7c9c68f6c483">
      <Terms xmlns="http://schemas.microsoft.com/office/infopath/2007/PartnerControls"/>
    </lcf76f155ced4ddcb4097134ff3c332f>
    <TaxCatchAll xmlns="0443536a-32f8-43be-b347-138dc7c4b7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471694366554EA47E0857EFF9B72E" ma:contentTypeVersion="21" ma:contentTypeDescription="Create a new document." ma:contentTypeScope="" ma:versionID="b1c8a3c682e87a8b13a2fa657b5a72f8">
  <xsd:schema xmlns:xsd="http://www.w3.org/2001/XMLSchema" xmlns:xs="http://www.w3.org/2001/XMLSchema" xmlns:p="http://schemas.microsoft.com/office/2006/metadata/properties" xmlns:ns1="http://schemas.microsoft.com/sharepoint/v3" xmlns:ns2="86e58739-8685-4d29-a2ec-7c9c68f6c483" xmlns:ns3="0443536a-32f8-43be-b347-138dc7c4b70d" targetNamespace="http://schemas.microsoft.com/office/2006/metadata/properties" ma:root="true" ma:fieldsID="d6e52d1b4dfdc60daff2d91372e31ff7" ns1:_="" ns2:_="" ns3:_="">
    <xsd:import namespace="http://schemas.microsoft.com/sharepoint/v3"/>
    <xsd:import namespace="86e58739-8685-4d29-a2ec-7c9c68f6c483"/>
    <xsd:import namespace="0443536a-32f8-43be-b347-138dc7c4b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58739-8685-4d29-a2ec-7c9c68f6c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ccc17c-46ff-49d2-8759-2bb659646c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3536a-32f8-43be-b347-138dc7c4b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914a0cd-eb9a-4db4-97f4-816251a3ff74}" ma:internalName="TaxCatchAll" ma:showField="CatchAllData" ma:web="0443536a-32f8-43be-b347-138dc7c4b7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1EC34D-CDD6-43A2-90FC-9763FE2DA15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6e58739-8685-4d29-a2ec-7c9c68f6c483"/>
    <ds:schemaRef ds:uri="0443536a-32f8-43be-b347-138dc7c4b70d"/>
  </ds:schemaRefs>
</ds:datastoreItem>
</file>

<file path=customXml/itemProps2.xml><?xml version="1.0" encoding="utf-8"?>
<ds:datastoreItem xmlns:ds="http://schemas.openxmlformats.org/officeDocument/2006/customXml" ds:itemID="{9B98FD78-2043-43B9-9602-4F2A82870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EAEC38-AF2C-46E7-801B-049A97B79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e58739-8685-4d29-a2ec-7c9c68f6c483"/>
    <ds:schemaRef ds:uri="0443536a-32f8-43be-b347-138dc7c4b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Scott Henderson</cp:lastModifiedBy>
  <dcterms:created xsi:type="dcterms:W3CDTF">2026-09-30T13:43:11Z</dcterms:created>
  <dcterms:modified xsi:type="dcterms:W3CDTF">2026-10-13T15:02:44Z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0x01010099F471694366554EA47E0857EFF9B72E</vt:lpwstr>
  </property>
  <property fmtid="{D5CDD505-2E9C-101B-9397-08002B2CF9AE}" pid="3" name="MediaServiceImageTags">
    <vt:lpwstr/>
  </property>
</Properties>
</file>