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Cottonwood County/Group 2/JD 22/"/>
    </mc:Choice>
  </mc:AlternateContent>
  <xr:revisionPtr revIDLastSave="2" documentId="8_{B04B3982-9302-43D2-9F00-5ABED497E23F}" xr6:coauthVersionLast="47" xr6:coauthVersionMax="47" xr10:uidLastSave="{3F6BBCAD-208D-4006-A8AB-4E81E1902D83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Sheet1!$A$2:$AW$48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L42" i="1" s="1"/>
  <c r="K44" i="1"/>
  <c r="L44" i="1" s="1"/>
  <c r="P47" i="1" l="1"/>
  <c r="Q47" i="1"/>
  <c r="R47" i="1"/>
  <c r="S47" i="1"/>
  <c r="T47" i="1"/>
  <c r="U47" i="1"/>
  <c r="V47" i="1"/>
  <c r="W47" i="1"/>
  <c r="AD47" i="1"/>
  <c r="AE47" i="1"/>
  <c r="AI47" i="1"/>
  <c r="AJ47" i="1"/>
  <c r="AT47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R46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K48" i="1"/>
  <c r="L48" i="1" s="1"/>
  <c r="AV30" i="1" l="1"/>
  <c r="AW30" i="1" s="1"/>
  <c r="AV6" i="1"/>
  <c r="AW6" i="1" s="1"/>
  <c r="AV10" i="1"/>
  <c r="AW10" i="1" s="1"/>
  <c r="AV21" i="1"/>
  <c r="AW21" i="1" s="1"/>
  <c r="AV23" i="1"/>
  <c r="AW23" i="1" s="1"/>
  <c r="AV11" i="1"/>
  <c r="AW11" i="1" s="1"/>
  <c r="AV16" i="1"/>
  <c r="AW16" i="1" s="1"/>
  <c r="AV4" i="1"/>
  <c r="AW4" i="1" s="1"/>
  <c r="AV15" i="1"/>
  <c r="AW15" i="1" s="1"/>
  <c r="AV43" i="1"/>
  <c r="AW43" i="1" s="1"/>
  <c r="AV13" i="1"/>
  <c r="AW13" i="1" s="1"/>
  <c r="AV7" i="1"/>
  <c r="AW7" i="1" s="1"/>
  <c r="AS47" i="1"/>
  <c r="AQ47" i="1"/>
  <c r="AO47" i="1"/>
  <c r="AM47" i="1"/>
  <c r="AL47" i="1"/>
  <c r="AK47" i="1"/>
  <c r="AH47" i="1"/>
  <c r="AG47" i="1"/>
  <c r="AF47" i="1"/>
  <c r="AC47" i="1"/>
  <c r="AB47" i="1"/>
  <c r="AA47" i="1"/>
  <c r="Z47" i="1"/>
  <c r="Y47" i="1"/>
  <c r="X47" i="1"/>
  <c r="O47" i="1"/>
  <c r="N46" i="1"/>
  <c r="M46" i="1"/>
  <c r="K46" i="1" s="1"/>
  <c r="L46" i="1" s="1"/>
  <c r="N45" i="1"/>
  <c r="M45" i="1"/>
  <c r="K45" i="1" s="1"/>
  <c r="L45" i="1" s="1"/>
  <c r="N43" i="1"/>
  <c r="M43" i="1"/>
  <c r="N41" i="1"/>
  <c r="M41" i="1"/>
  <c r="K41" i="1" s="1"/>
  <c r="L41" i="1" s="1"/>
  <c r="N40" i="1"/>
  <c r="M40" i="1"/>
  <c r="K40" i="1" s="1"/>
  <c r="L40" i="1" s="1"/>
  <c r="N39" i="1"/>
  <c r="M39" i="1"/>
  <c r="N38" i="1"/>
  <c r="M38" i="1"/>
  <c r="K38" i="1" s="1"/>
  <c r="L38" i="1" s="1"/>
  <c r="N37" i="1"/>
  <c r="M37" i="1"/>
  <c r="K37" i="1" s="1"/>
  <c r="L37" i="1" s="1"/>
  <c r="N36" i="1"/>
  <c r="M36" i="1"/>
  <c r="N35" i="1"/>
  <c r="M35" i="1"/>
  <c r="K35" i="1" s="1"/>
  <c r="L35" i="1" s="1"/>
  <c r="N34" i="1"/>
  <c r="M34" i="1"/>
  <c r="K34" i="1" s="1"/>
  <c r="L34" i="1" s="1"/>
  <c r="N33" i="1"/>
  <c r="M33" i="1"/>
  <c r="N32" i="1"/>
  <c r="M32" i="1"/>
  <c r="K32" i="1" s="1"/>
  <c r="L32" i="1" s="1"/>
  <c r="N31" i="1"/>
  <c r="M31" i="1"/>
  <c r="K31" i="1" s="1"/>
  <c r="L31" i="1" s="1"/>
  <c r="N30" i="1"/>
  <c r="M30" i="1"/>
  <c r="N29" i="1"/>
  <c r="M29" i="1"/>
  <c r="K29" i="1" s="1"/>
  <c r="L29" i="1" s="1"/>
  <c r="N28" i="1"/>
  <c r="M28" i="1"/>
  <c r="K28" i="1" s="1"/>
  <c r="L28" i="1" s="1"/>
  <c r="N27" i="1"/>
  <c r="M27" i="1"/>
  <c r="N26" i="1"/>
  <c r="M26" i="1"/>
  <c r="K26" i="1" s="1"/>
  <c r="L26" i="1" s="1"/>
  <c r="N25" i="1"/>
  <c r="M25" i="1"/>
  <c r="K25" i="1" s="1"/>
  <c r="L25" i="1" s="1"/>
  <c r="N24" i="1"/>
  <c r="M24" i="1"/>
  <c r="N23" i="1"/>
  <c r="M23" i="1"/>
  <c r="K23" i="1" s="1"/>
  <c r="L23" i="1" s="1"/>
  <c r="N22" i="1"/>
  <c r="M22" i="1"/>
  <c r="K22" i="1" s="1"/>
  <c r="L22" i="1" s="1"/>
  <c r="N21" i="1"/>
  <c r="M21" i="1"/>
  <c r="N20" i="1"/>
  <c r="M20" i="1"/>
  <c r="K20" i="1" s="1"/>
  <c r="L20" i="1" s="1"/>
  <c r="N19" i="1"/>
  <c r="M19" i="1"/>
  <c r="K19" i="1" s="1"/>
  <c r="L19" i="1" s="1"/>
  <c r="N18" i="1"/>
  <c r="M18" i="1"/>
  <c r="N17" i="1"/>
  <c r="M17" i="1"/>
  <c r="K17" i="1" s="1"/>
  <c r="L17" i="1" s="1"/>
  <c r="N16" i="1"/>
  <c r="M16" i="1"/>
  <c r="K16" i="1" s="1"/>
  <c r="L16" i="1" s="1"/>
  <c r="N15" i="1"/>
  <c r="M15" i="1"/>
  <c r="N14" i="1"/>
  <c r="M14" i="1"/>
  <c r="K14" i="1" s="1"/>
  <c r="L14" i="1" s="1"/>
  <c r="N13" i="1"/>
  <c r="M13" i="1"/>
  <c r="K13" i="1" s="1"/>
  <c r="L13" i="1" s="1"/>
  <c r="N12" i="1"/>
  <c r="M12" i="1"/>
  <c r="N11" i="1"/>
  <c r="M11" i="1"/>
  <c r="K11" i="1" s="1"/>
  <c r="L11" i="1" s="1"/>
  <c r="N10" i="1"/>
  <c r="M10" i="1"/>
  <c r="K10" i="1" s="1"/>
  <c r="L10" i="1" s="1"/>
  <c r="N9" i="1"/>
  <c r="M9" i="1"/>
  <c r="N8" i="1"/>
  <c r="M8" i="1"/>
  <c r="K8" i="1" s="1"/>
  <c r="L8" i="1" s="1"/>
  <c r="N7" i="1"/>
  <c r="M7" i="1"/>
  <c r="K7" i="1" s="1"/>
  <c r="L7" i="1" s="1"/>
  <c r="N6" i="1"/>
  <c r="M6" i="1"/>
  <c r="N5" i="1"/>
  <c r="M5" i="1"/>
  <c r="K5" i="1" s="1"/>
  <c r="L5" i="1" s="1"/>
  <c r="N4" i="1"/>
  <c r="M4" i="1"/>
  <c r="K4" i="1" s="1"/>
  <c r="L4" i="1" s="1"/>
  <c r="AU3" i="1"/>
  <c r="AU47" i="1" s="1"/>
  <c r="AV18" i="1" s="1"/>
  <c r="AW18" i="1" s="1"/>
  <c r="AR3" i="1"/>
  <c r="AR47" i="1" s="1"/>
  <c r="AP3" i="1"/>
  <c r="AN3" i="1"/>
  <c r="N3" i="1"/>
  <c r="M3" i="1"/>
  <c r="K6" i="1" l="1"/>
  <c r="L6" i="1" s="1"/>
  <c r="K9" i="1"/>
  <c r="L9" i="1" s="1"/>
  <c r="K12" i="1"/>
  <c r="L12" i="1" s="1"/>
  <c r="K15" i="1"/>
  <c r="L15" i="1" s="1"/>
  <c r="K18" i="1"/>
  <c r="L18" i="1" s="1"/>
  <c r="K21" i="1"/>
  <c r="L21" i="1" s="1"/>
  <c r="K24" i="1"/>
  <c r="L24" i="1" s="1"/>
  <c r="K27" i="1"/>
  <c r="L27" i="1" s="1"/>
  <c r="K30" i="1"/>
  <c r="L30" i="1" s="1"/>
  <c r="K33" i="1"/>
  <c r="L33" i="1" s="1"/>
  <c r="K36" i="1"/>
  <c r="L36" i="1" s="1"/>
  <c r="K39" i="1"/>
  <c r="L39" i="1" s="1"/>
  <c r="K43" i="1"/>
  <c r="L43" i="1" s="1"/>
  <c r="AV19" i="1"/>
  <c r="AW19" i="1" s="1"/>
  <c r="AV27" i="1"/>
  <c r="AW27" i="1" s="1"/>
  <c r="AV22" i="1"/>
  <c r="AW22" i="1" s="1"/>
  <c r="AV35" i="1"/>
  <c r="AW35" i="1" s="1"/>
  <c r="AV34" i="1"/>
  <c r="AW34" i="1" s="1"/>
  <c r="AV9" i="1"/>
  <c r="AW9" i="1" s="1"/>
  <c r="AV25" i="1"/>
  <c r="AW25" i="1" s="1"/>
  <c r="AV33" i="1"/>
  <c r="AW33" i="1" s="1"/>
  <c r="AV28" i="1"/>
  <c r="AW28" i="1" s="1"/>
  <c r="AV12" i="1"/>
  <c r="AW12" i="1" s="1"/>
  <c r="AV5" i="1"/>
  <c r="AW5" i="1" s="1"/>
  <c r="AV17" i="1"/>
  <c r="AW17" i="1" s="1"/>
  <c r="AV31" i="1"/>
  <c r="AW31" i="1" s="1"/>
  <c r="AV39" i="1"/>
  <c r="AW39" i="1" s="1"/>
  <c r="AV40" i="1"/>
  <c r="AW40" i="1" s="1"/>
  <c r="AV24" i="1"/>
  <c r="AW24" i="1" s="1"/>
  <c r="AV29" i="1"/>
  <c r="AW29" i="1" s="1"/>
  <c r="AV14" i="1"/>
  <c r="AW14" i="1" s="1"/>
  <c r="AV32" i="1"/>
  <c r="AW32" i="1" s="1"/>
  <c r="AV44" i="1"/>
  <c r="AW44" i="1" s="1"/>
  <c r="AV8" i="1"/>
  <c r="AW8" i="1" s="1"/>
  <c r="AV20" i="1"/>
  <c r="AW20" i="1" s="1"/>
  <c r="AV26" i="1"/>
  <c r="AW26" i="1" s="1"/>
  <c r="AV38" i="1"/>
  <c r="AW38" i="1" s="1"/>
  <c r="K3" i="1"/>
  <c r="L3" i="1" s="1"/>
  <c r="M47" i="1"/>
  <c r="N47" i="1"/>
  <c r="AV37" i="1"/>
  <c r="AW37" i="1" s="1"/>
  <c r="AV45" i="1"/>
  <c r="AW45" i="1" s="1"/>
  <c r="AV46" i="1"/>
  <c r="AW46" i="1" s="1"/>
  <c r="AV42" i="1"/>
  <c r="AW42" i="1" s="1"/>
  <c r="AV41" i="1"/>
  <c r="AW41" i="1" s="1"/>
  <c r="AV36" i="1"/>
  <c r="AW36" i="1" s="1"/>
  <c r="AP47" i="1"/>
  <c r="AN47" i="1"/>
  <c r="C50" i="1" l="1"/>
  <c r="K47" i="1"/>
  <c r="L47" i="1" s="1"/>
  <c r="AV3" i="1"/>
  <c r="AW3" i="1" l="1"/>
  <c r="AW47" i="1" s="1"/>
  <c r="AV47" i="1"/>
</calcChain>
</file>

<file path=xl/sharedStrings.xml><?xml version="1.0" encoding="utf-8"?>
<sst xmlns="http://schemas.openxmlformats.org/spreadsheetml/2006/main" count="373" uniqueCount="130">
  <si>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</si>
  <si>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</si>
  <si>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</si>
  <si>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</si>
  <si>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</si>
  <si>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</si>
  <si>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</si>
  <si>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</si>
  <si>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</si>
  <si>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</si>
  <si>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</si>
  <si>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</si>
  <si>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</si>
  <si>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</si>
  <si>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</si>
  <si>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</si>
  <si>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</si>
  <si>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</si>
  <si>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</si>
  <si>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</si>
  <si>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</si>
  <si>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</si>
  <si>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</si>
  <si>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</si>
  <si>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</si>
  <si>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</si>
  <si>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</si>
  <si>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</si>
  <si>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</si>
  <si>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</si>
  <si>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</si>
  <si>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</si>
  <si>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</si>
  <si>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</si>
  <si>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</si>
  <si>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</si>
  <si>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</si>
  <si>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</si>
  <si>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</si>
  <si>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</si>
  <si>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</si>
  <si>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</si>
  <si>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</si>
  <si>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</si>
  <si>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</si>
  <si>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</si>
  <si>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</si>
  <si>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</si>
  <si>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14-009-0200</t>
  </si>
  <si>
    <t>ERNEST-NANCY VOGEL FAMILY TST</t>
  </si>
  <si>
    <t>39845 185TH ST</t>
  </si>
  <si>
    <t>SWNE</t>
  </si>
  <si>
    <t>09</t>
  </si>
  <si>
    <t>107</t>
  </si>
  <si>
    <t>034</t>
  </si>
  <si>
    <t>SENE</t>
  </si>
  <si>
    <t>14-009-0300</t>
  </si>
  <si>
    <t>NENW</t>
  </si>
  <si>
    <t>SENW</t>
  </si>
  <si>
    <t>14-009-0400</t>
  </si>
  <si>
    <t>WADE VINCENT ELG ETAL</t>
  </si>
  <si>
    <t>4606 TENDERFOOT WAY</t>
  </si>
  <si>
    <t>NESW</t>
  </si>
  <si>
    <t>SESW</t>
  </si>
  <si>
    <t>14-009-0401</t>
  </si>
  <si>
    <t>ELG/SARAH &amp; WADE V</t>
  </si>
  <si>
    <t>14-009-0500</t>
  </si>
  <si>
    <t>SAMUELSON/JACOB</t>
  </si>
  <si>
    <t>58307 COUNTY ROAD 17E</t>
  </si>
  <si>
    <t>NENE</t>
  </si>
  <si>
    <t>NWNE</t>
  </si>
  <si>
    <t>14-009-0601</t>
  </si>
  <si>
    <t>WIESE/KENNETH &amp; MARY</t>
  </si>
  <si>
    <t>28123 COUNTY RD 1</t>
  </si>
  <si>
    <t>SWSE</t>
  </si>
  <si>
    <t>NWSE</t>
  </si>
  <si>
    <t>NESE</t>
  </si>
  <si>
    <t>14-009-0700</t>
  </si>
  <si>
    <t>EVERS/JANICE</t>
  </si>
  <si>
    <t>306 PRAIRIE ST S</t>
  </si>
  <si>
    <t>NWSW</t>
  </si>
  <si>
    <t>14-009-0701</t>
  </si>
  <si>
    <t>EVERS/JERRY L</t>
  </si>
  <si>
    <t>SWSW</t>
  </si>
  <si>
    <t>14-010-0100</t>
  </si>
  <si>
    <t>JUNKER REV TRUST/EVELYN L</t>
  </si>
  <si>
    <t>39045 PLEASANT VIEW DR</t>
  </si>
  <si>
    <t>10</t>
  </si>
  <si>
    <t>SESE</t>
  </si>
  <si>
    <t>14-010-0200</t>
  </si>
  <si>
    <t>CAROL A PETERSON REV TST &amp;</t>
  </si>
  <si>
    <t>37668 COUNTY ROAD 17</t>
  </si>
  <si>
    <t>14-010-0300</t>
  </si>
  <si>
    <t>YEGGE/TERESA K</t>
  </si>
  <si>
    <t>75 WHISPERING PINES</t>
  </si>
  <si>
    <t>NWNW</t>
  </si>
  <si>
    <t>SWNW</t>
  </si>
  <si>
    <t>14-010-0400</t>
  </si>
  <si>
    <t>ANDERSON/JAMES A &amp; SUSAN L</t>
  </si>
  <si>
    <t>17435 350TH AVE</t>
  </si>
  <si>
    <t>14-010-0500</t>
  </si>
  <si>
    <t>ANDERSON REV LIV TST/DAVID A</t>
  </si>
  <si>
    <t>15118 400TH AVE</t>
  </si>
  <si>
    <t>15</t>
  </si>
  <si>
    <t>14-010-0600</t>
  </si>
  <si>
    <t>14-010-0601</t>
  </si>
  <si>
    <t>CHRISTENSEN FAMILY FARMS, INC</t>
  </si>
  <si>
    <t>23971 COUNTY RD 10 PO BOX 3000</t>
  </si>
  <si>
    <t>14-010-0700</t>
  </si>
  <si>
    <t>WEISE/KENNETH R &amp; MARY E</t>
  </si>
  <si>
    <t>14-015-0101</t>
  </si>
  <si>
    <t>14-015-0102</t>
  </si>
  <si>
    <t>14-015-0200</t>
  </si>
  <si>
    <t>CSAH 1</t>
  </si>
  <si>
    <t>TOTAL WATERSHED ACRES:</t>
  </si>
  <si>
    <t>COTTONWOOD CO ROADS</t>
  </si>
  <si>
    <t>SELMA TWP ROADS</t>
  </si>
  <si>
    <t>COMFREY MN 56019</t>
  </si>
  <si>
    <t>COMFREY MN 56019-4209</t>
  </si>
  <si>
    <t>CLINTON IA 52732</t>
  </si>
  <si>
    <t xml:space="preserve"> </t>
  </si>
  <si>
    <t>SPRINGFIELD MN 56087</t>
  </si>
  <si>
    <t>WICKENBURG AZ 85390</t>
  </si>
  <si>
    <t>SLEEPY EYE MN 56085</t>
  </si>
  <si>
    <t>275TH ST</t>
  </si>
  <si>
    <t>590TH AVE</t>
  </si>
  <si>
    <t>1355 9TH AVE</t>
  </si>
  <si>
    <t>WINDOM MN 56101</t>
  </si>
  <si>
    <t>C/O DAWN JUNKER 56712 320TH ST</t>
  </si>
  <si>
    <t>MT LAKE MN 56159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</si>
</sst>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13">
    <dxf>
      <font>
        <b/>
        <color rgb="FFFF0000"/>
      </font>
    </dxf>
    <dxf>
      <font>
        <b/>
        <color rgb="FFFF000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0"/>
  <sheetViews>
    <sheetView tabSelected="1" workbookViewId="0">
      <pane xSplit="1" ySplit="2" topLeftCell="AE27" activePane="bottomRight" state="frozen"/>
      <selection pane="topRight" activeCell="B1" sqref="B1"/>
      <selection pane="bottomLeft" activeCell="A3" sqref="A3"/>
      <selection pane="bottomRight" activeCell="AW45" sqref="AW45:AW46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0" width="17.7109375" style="2" customWidth="1"/>
    <col min="11" max="12" width="17.7109375" style="2" hidden="1" customWidth="1"/>
    <col min="13" max="14" width="17.7109375" style="2" customWidth="1"/>
    <col min="15" max="15" width="20.7109375" style="3" customWidth="1"/>
    <col min="16" max="16" width="13.7109375" style="4" customWidth="1"/>
    <col min="17" max="17" width="13.7109375" style="5" customWidth="1"/>
    <col min="18" max="18" width="13.7109375" style="6" customWidth="1"/>
    <col min="19" max="19" width="13.7109375" style="5" customWidth="1"/>
    <col min="20" max="20" width="13.7109375" style="7" customWidth="1"/>
    <col min="21" max="21" width="13.7109375" style="5" customWidth="1"/>
    <col min="22" max="22" width="13.7109375" style="8" customWidth="1"/>
    <col min="23" max="23" width="13.7109375" style="5" customWidth="1"/>
    <col min="24" max="24" width="17.7109375" style="2" hidden="1" customWidth="1"/>
    <col min="25" max="25" width="17.7109375" style="5" hidden="1" customWidth="1"/>
    <col min="26" max="26" width="17.7109375" style="2" customWidth="1"/>
    <col min="27" max="27" width="17.7109375" style="5" customWidth="1"/>
    <col min="28" max="28" width="17.7109375" style="9" hidden="1" customWidth="1"/>
    <col min="29" max="29" width="17.7109375" style="5" hidden="1" customWidth="1"/>
    <col min="30" max="30" width="17.7109375" style="10" customWidth="1"/>
    <col min="31" max="31" width="17.7109375" style="5" customWidth="1"/>
    <col min="32" max="33" width="17.7109375" style="2" hidden="1" customWidth="1"/>
    <col min="34" max="34" width="17.7109375" style="5" hidden="1" customWidth="1"/>
    <col min="35" max="35" width="17.7109375" style="9" customWidth="1"/>
    <col min="36" max="36" width="17.7109375" style="5" customWidth="1"/>
    <col min="37" max="37" width="19.7109375" style="2" hidden="1" customWidth="1"/>
    <col min="38" max="38" width="19.7109375" style="5" hidden="1" customWidth="1"/>
    <col min="39" max="39" width="17.7109375" style="3" customWidth="1"/>
    <col min="40" max="40" width="17.7109375" style="5" customWidth="1"/>
    <col min="41" max="41" width="17.7109375" style="3" customWidth="1"/>
    <col min="42" max="42" width="17.7109375" style="5" customWidth="1"/>
    <col min="43" max="43" width="17.7109375" style="2" customWidth="1"/>
    <col min="44" max="44" width="17.7109375" style="5" customWidth="1"/>
    <col min="45" max="46" width="17.7109375" style="2" customWidth="1"/>
    <col min="47" max="47" width="17.7109375" style="5" customWidth="1"/>
    <col min="48" max="48" width="17.7109375" style="11" customWidth="1"/>
    <col min="49" max="49" width="17.7109375" style="5" customWidth="1"/>
  </cols>
  <sheetData>
    <row r="1" spans="1:49" x14ac:dyDescent="0.25">
      <c r="AN1" s="5">
        <v>0</v>
      </c>
      <c r="AP1" s="5">
        <v>0</v>
      </c>
      <c r="AR1" s="5">
        <v>1</v>
      </c>
      <c r="AW1" s="5" t="s">
        <v>0</v>
      </c>
    </row>
    <row r="2" spans="1:49" ht="67.900000000000006" customHeight="1" x14ac:dyDescent="0.2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/>
      <c r="L2" s="12"/>
      <c r="M2" s="12" t="s">
        <v>11</v>
      </c>
      <c r="N2" s="12" t="s">
        <v>12</v>
      </c>
      <c r="O2" s="13" t="s">
        <v>13</v>
      </c>
      <c r="P2" s="14" t="s">
        <v>14</v>
      </c>
      <c r="Q2" s="12" t="s">
        <v>15</v>
      </c>
      <c r="R2" s="15" t="s">
        <v>16</v>
      </c>
      <c r="S2" s="12" t="s">
        <v>17</v>
      </c>
      <c r="T2" s="16" t="s">
        <v>18</v>
      </c>
      <c r="U2" s="12" t="s">
        <v>19</v>
      </c>
      <c r="V2" s="17" t="s">
        <v>20</v>
      </c>
      <c r="W2" s="12" t="s">
        <v>21</v>
      </c>
      <c r="X2" s="12" t="s">
        <v>22</v>
      </c>
      <c r="Y2" s="12" t="s">
        <v>23</v>
      </c>
      <c r="Z2" s="12" t="s">
        <v>24</v>
      </c>
      <c r="AA2" s="12" t="s">
        <v>25</v>
      </c>
      <c r="AB2" s="18" t="s">
        <v>26</v>
      </c>
      <c r="AC2" s="12" t="s">
        <v>27</v>
      </c>
      <c r="AD2" s="19" t="s">
        <v>28</v>
      </c>
      <c r="AE2" s="12" t="s">
        <v>29</v>
      </c>
      <c r="AF2" s="12" t="s">
        <v>30</v>
      </c>
      <c r="AG2" s="12" t="s">
        <v>31</v>
      </c>
      <c r="AH2" s="12" t="s">
        <v>32</v>
      </c>
      <c r="AI2" s="18" t="s">
        <v>33</v>
      </c>
      <c r="AJ2" s="12" t="s">
        <v>34</v>
      </c>
      <c r="AK2" s="12" t="s">
        <v>35</v>
      </c>
      <c r="AL2" s="12" t="s">
        <v>36</v>
      </c>
      <c r="AM2" s="13" t="s">
        <v>37</v>
      </c>
      <c r="AN2" s="12" t="s">
        <v>38</v>
      </c>
      <c r="AO2" s="13" t="s">
        <v>39</v>
      </c>
      <c r="AP2" s="12" t="s">
        <v>40</v>
      </c>
      <c r="AQ2" s="12" t="s">
        <v>41</v>
      </c>
      <c r="AR2" s="12" t="s">
        <v>42</v>
      </c>
      <c r="AS2" s="12" t="s">
        <v>43</v>
      </c>
      <c r="AT2" s="12" t="s">
        <v>44</v>
      </c>
      <c r="AU2" s="12" t="s">
        <v>45</v>
      </c>
      <c r="AV2" s="12" t="s">
        <v>46</v>
      </c>
      <c r="AW2" s="12" t="s">
        <v>47</v>
      </c>
    </row>
    <row r="3" spans="1:49" x14ac:dyDescent="0.25">
      <c r="A3" s="1" t="s">
        <v>48</v>
      </c>
      <c r="B3" s="1" t="s">
        <v>49</v>
      </c>
      <c r="C3" s="1" t="s">
        <v>50</v>
      </c>
      <c r="D3" s="1" t="s">
        <v>121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80</v>
      </c>
      <c r="J3" s="2">
        <v>39.700000000000003</v>
      </c>
      <c r="K3" s="2">
        <f>SUM(M3:N3)</f>
        <v>39.69</v>
      </c>
      <c r="L3" s="2" t="b">
        <f>IF(K3&gt;(J3+0.01),1)</f>
        <v>0</v>
      </c>
      <c r="M3" s="2">
        <f t="shared" ref="M3:M46" si="0">SUM(P3,R3,T3,V3,X3,Z3,AB3,AD3,AG3,AI3,AK3)</f>
        <v>39.69</v>
      </c>
      <c r="N3" s="2">
        <f t="shared" ref="N3:N46" si="1">SUM(O3,AF3,AM3,AO3,AQ3,AS3,AT3)</f>
        <v>0</v>
      </c>
      <c r="R3" s="6">
        <v>32.83</v>
      </c>
      <c r="S3" s="5">
        <v>77586.539999999994</v>
      </c>
      <c r="T3" s="7">
        <v>6.8599999999999994</v>
      </c>
      <c r="U3" s="5">
        <v>9153.2999999999993</v>
      </c>
      <c r="AN3" s="5" t="str">
        <f t="shared" ref="AN3:AN46" si="2">IF(AM3&gt;0,AM3*$AN$1,"")</f>
        <v/>
      </c>
      <c r="AP3" s="5" t="str">
        <f t="shared" ref="AP3:AP46" si="3">IF(AO3&gt;0,AO3*$AP$1,"")</f>
        <v/>
      </c>
      <c r="AR3" s="5" t="str">
        <f t="shared" ref="AR3" si="4">IF(AQ3&gt;0,AQ3*$AR$1,"")</f>
        <v/>
      </c>
      <c r="AU3" s="5">
        <f t="shared" ref="AU3:AU46" si="5">SUM(Q3,S3,U3,W3,Y3,AA3,AC3,AE3,AH3,AJ3,AL3)</f>
        <v>86739.839999999997</v>
      </c>
      <c r="AV3" s="11">
        <f t="shared" ref="AV3:AV46" si="6">(AU3/$AU$47)*100</f>
        <v>7.0917772840977413</v>
      </c>
      <c r="AW3" s="5">
        <f t="shared" ref="AW3:AW46" si="7">(AV3/100)*$AW$1</f>
        <v>7091.7772840977414</v>
      </c>
    </row>
    <row r="4" spans="1:49" x14ac:dyDescent="0.25">
      <c r="A4" s="1" t="s">
        <v>48</v>
      </c>
      <c r="B4" s="1" t="s">
        <v>49</v>
      </c>
      <c r="C4" s="1" t="s">
        <v>50</v>
      </c>
      <c r="D4" s="1" t="s">
        <v>121</v>
      </c>
      <c r="E4" s="1" t="s">
        <v>55</v>
      </c>
      <c r="F4" s="1" t="s">
        <v>52</v>
      </c>
      <c r="G4" s="1" t="s">
        <v>53</v>
      </c>
      <c r="H4" s="1" t="s">
        <v>54</v>
      </c>
      <c r="I4" s="2">
        <v>80</v>
      </c>
      <c r="J4" s="2">
        <v>38.01</v>
      </c>
      <c r="K4" s="2">
        <f t="shared" ref="K4:K46" si="8">SUM(M4:N4)</f>
        <v>38.000000000000007</v>
      </c>
      <c r="L4" s="2" t="b">
        <f t="shared" ref="L4:L46" si="9">IF(K4&gt;(J4+0.01),1)</f>
        <v>0</v>
      </c>
      <c r="M4" s="2">
        <f t="shared" si="0"/>
        <v>38.000000000000007</v>
      </c>
      <c r="N4" s="2">
        <f t="shared" si="1"/>
        <v>0</v>
      </c>
      <c r="P4" s="4">
        <v>10.08</v>
      </c>
      <c r="Q4" s="5">
        <v>22293.555</v>
      </c>
      <c r="R4" s="6">
        <v>24.06</v>
      </c>
      <c r="S4" s="5">
        <v>49585.794999999998</v>
      </c>
      <c r="T4" s="7">
        <v>3.27</v>
      </c>
      <c r="U4" s="5">
        <v>3913.6224999999999</v>
      </c>
      <c r="V4" s="8">
        <v>0.59</v>
      </c>
      <c r="W4" s="5">
        <v>207.68</v>
      </c>
      <c r="AN4" s="5" t="str">
        <f t="shared" si="2"/>
        <v/>
      </c>
      <c r="AP4" s="5" t="str">
        <f t="shared" si="3"/>
        <v/>
      </c>
      <c r="AR4" s="5" t="str">
        <f t="shared" ref="AR4:AR46" si="10">IF(AQ4&gt;0,AQ4*$AR$1,"")</f>
        <v/>
      </c>
      <c r="AU4" s="5">
        <f t="shared" si="5"/>
        <v>76000.652499999997</v>
      </c>
      <c r="AV4" s="11">
        <f t="shared" si="6"/>
        <v>6.2137502326048368</v>
      </c>
      <c r="AW4" s="5">
        <f t="shared" si="7"/>
        <v>6213.750232604837</v>
      </c>
    </row>
    <row r="5" spans="1:49" x14ac:dyDescent="0.25">
      <c r="A5" s="1" t="s">
        <v>56</v>
      </c>
      <c r="B5" s="1" t="s">
        <v>49</v>
      </c>
      <c r="C5" s="1" t="s">
        <v>50</v>
      </c>
      <c r="D5" s="1" t="s">
        <v>121</v>
      </c>
      <c r="E5" s="1" t="s">
        <v>57</v>
      </c>
      <c r="F5" s="1" t="s">
        <v>52</v>
      </c>
      <c r="G5" s="1" t="s">
        <v>53</v>
      </c>
      <c r="H5" s="1" t="s">
        <v>54</v>
      </c>
      <c r="I5" s="2">
        <v>68</v>
      </c>
      <c r="J5" s="2">
        <v>28.41</v>
      </c>
      <c r="K5" s="2">
        <f t="shared" si="8"/>
        <v>3.96</v>
      </c>
      <c r="L5" s="2" t="b">
        <f t="shared" si="9"/>
        <v>0</v>
      </c>
      <c r="M5" s="2">
        <f t="shared" si="0"/>
        <v>3.96</v>
      </c>
      <c r="N5" s="2">
        <f t="shared" si="1"/>
        <v>0</v>
      </c>
      <c r="R5" s="6">
        <v>1.58</v>
      </c>
      <c r="S5" s="5">
        <v>3938.15</v>
      </c>
      <c r="T5" s="7">
        <v>2.38</v>
      </c>
      <c r="U5" s="5">
        <v>3491.1624999999999</v>
      </c>
      <c r="AN5" s="5" t="str">
        <f t="shared" si="2"/>
        <v/>
      </c>
      <c r="AP5" s="5" t="str">
        <f t="shared" si="3"/>
        <v/>
      </c>
      <c r="AR5" s="5" t="str">
        <f t="shared" si="10"/>
        <v/>
      </c>
      <c r="AU5" s="5">
        <f t="shared" si="5"/>
        <v>7429.3125</v>
      </c>
      <c r="AV5" s="11">
        <f t="shared" si="6"/>
        <v>0.60741442022447134</v>
      </c>
      <c r="AW5" s="5">
        <f t="shared" si="7"/>
        <v>607.41442022447131</v>
      </c>
    </row>
    <row r="6" spans="1:49" x14ac:dyDescent="0.25">
      <c r="A6" s="1" t="s">
        <v>56</v>
      </c>
      <c r="B6" s="1" t="s">
        <v>49</v>
      </c>
      <c r="C6" s="1" t="s">
        <v>50</v>
      </c>
      <c r="D6" s="1" t="s">
        <v>121</v>
      </c>
      <c r="E6" s="1" t="s">
        <v>58</v>
      </c>
      <c r="F6" s="1" t="s">
        <v>52</v>
      </c>
      <c r="G6" s="1" t="s">
        <v>53</v>
      </c>
      <c r="H6" s="1" t="s">
        <v>54</v>
      </c>
      <c r="I6" s="2">
        <v>68</v>
      </c>
      <c r="J6" s="2">
        <v>39.46</v>
      </c>
      <c r="K6" s="2">
        <f t="shared" si="8"/>
        <v>12.76</v>
      </c>
      <c r="L6" s="2" t="b">
        <f t="shared" si="9"/>
        <v>0</v>
      </c>
      <c r="M6" s="2">
        <f t="shared" si="0"/>
        <v>12.76</v>
      </c>
      <c r="N6" s="2">
        <f t="shared" si="1"/>
        <v>0</v>
      </c>
      <c r="R6" s="6">
        <v>4.97</v>
      </c>
      <c r="S6" s="5">
        <v>12387.725</v>
      </c>
      <c r="T6" s="7">
        <v>7.79</v>
      </c>
      <c r="U6" s="5">
        <v>10763.928749999999</v>
      </c>
      <c r="AN6" s="5" t="str">
        <f t="shared" si="2"/>
        <v/>
      </c>
      <c r="AP6" s="5" t="str">
        <f t="shared" si="3"/>
        <v/>
      </c>
      <c r="AR6" s="5" t="str">
        <f t="shared" si="10"/>
        <v/>
      </c>
      <c r="AU6" s="5">
        <f t="shared" si="5"/>
        <v>23151.653749999998</v>
      </c>
      <c r="AV6" s="11">
        <f t="shared" si="6"/>
        <v>1.8928599839882838</v>
      </c>
      <c r="AW6" s="5">
        <f t="shared" si="7"/>
        <v>1892.8599839882838</v>
      </c>
    </row>
    <row r="7" spans="1:49" x14ac:dyDescent="0.25">
      <c r="A7" s="1" t="s">
        <v>59</v>
      </c>
      <c r="B7" s="1" t="s">
        <v>60</v>
      </c>
      <c r="C7" s="1" t="s">
        <v>61</v>
      </c>
      <c r="D7" s="1" t="s">
        <v>122</v>
      </c>
      <c r="E7" s="1" t="s">
        <v>62</v>
      </c>
      <c r="F7" s="1" t="s">
        <v>52</v>
      </c>
      <c r="G7" s="1" t="s">
        <v>53</v>
      </c>
      <c r="H7" s="1" t="s">
        <v>54</v>
      </c>
      <c r="I7" s="2">
        <v>40</v>
      </c>
      <c r="J7" s="2">
        <v>19.64</v>
      </c>
      <c r="K7" s="2">
        <f t="shared" si="8"/>
        <v>19.64</v>
      </c>
      <c r="L7" s="2" t="b">
        <f t="shared" si="9"/>
        <v>0</v>
      </c>
      <c r="M7" s="2">
        <f t="shared" si="0"/>
        <v>19.64</v>
      </c>
      <c r="N7" s="2">
        <f t="shared" si="1"/>
        <v>0</v>
      </c>
      <c r="R7" s="6">
        <v>6.37</v>
      </c>
      <c r="S7" s="5">
        <v>15877.225</v>
      </c>
      <c r="T7" s="7">
        <v>11.22</v>
      </c>
      <c r="U7" s="5">
        <v>16455.403750000001</v>
      </c>
      <c r="V7" s="8">
        <v>2.0499999999999998</v>
      </c>
      <c r="W7" s="5">
        <v>901.99999999999989</v>
      </c>
      <c r="AN7" s="5" t="str">
        <f t="shared" si="2"/>
        <v/>
      </c>
      <c r="AP7" s="5" t="str">
        <f t="shared" si="3"/>
        <v/>
      </c>
      <c r="AR7" s="5" t="str">
        <f t="shared" si="10"/>
        <v/>
      </c>
      <c r="AU7" s="5">
        <f t="shared" si="5"/>
        <v>33234.628750000003</v>
      </c>
      <c r="AV7" s="11">
        <f t="shared" si="6"/>
        <v>2.7172356464419551</v>
      </c>
      <c r="AW7" s="5">
        <f t="shared" si="7"/>
        <v>2717.2356464419554</v>
      </c>
    </row>
    <row r="8" spans="1:49" x14ac:dyDescent="0.25">
      <c r="A8" s="1" t="s">
        <v>59</v>
      </c>
      <c r="B8" s="1" t="s">
        <v>60</v>
      </c>
      <c r="C8" s="1" t="s">
        <v>61</v>
      </c>
      <c r="D8" s="1" t="s">
        <v>122</v>
      </c>
      <c r="E8" s="1" t="s">
        <v>63</v>
      </c>
      <c r="F8" s="1" t="s">
        <v>52</v>
      </c>
      <c r="G8" s="1" t="s">
        <v>53</v>
      </c>
      <c r="H8" s="1" t="s">
        <v>54</v>
      </c>
      <c r="I8" s="2">
        <v>40</v>
      </c>
      <c r="J8" s="2">
        <v>20.2</v>
      </c>
      <c r="K8" s="2">
        <f t="shared" si="8"/>
        <v>4.9400000000000004</v>
      </c>
      <c r="L8" s="2" t="b">
        <f t="shared" si="9"/>
        <v>0</v>
      </c>
      <c r="M8" s="2">
        <f t="shared" si="0"/>
        <v>4.9400000000000004</v>
      </c>
      <c r="N8" s="2">
        <f t="shared" si="1"/>
        <v>0</v>
      </c>
      <c r="T8" s="7">
        <v>0.79</v>
      </c>
      <c r="U8" s="5">
        <v>1158.83125</v>
      </c>
      <c r="V8" s="8">
        <v>4.1500000000000004</v>
      </c>
      <c r="W8" s="5">
        <v>1826</v>
      </c>
      <c r="AN8" s="5" t="str">
        <f t="shared" si="2"/>
        <v/>
      </c>
      <c r="AP8" s="5" t="str">
        <f t="shared" si="3"/>
        <v/>
      </c>
      <c r="AR8" s="5" t="str">
        <f t="shared" si="10"/>
        <v/>
      </c>
      <c r="AU8" s="5">
        <f t="shared" si="5"/>
        <v>2984.8312500000002</v>
      </c>
      <c r="AV8" s="11">
        <f t="shared" si="6"/>
        <v>0.24403732420552163</v>
      </c>
      <c r="AW8" s="5">
        <f t="shared" si="7"/>
        <v>244.03732420552163</v>
      </c>
    </row>
    <row r="9" spans="1:49" x14ac:dyDescent="0.25">
      <c r="A9" s="1" t="s">
        <v>64</v>
      </c>
      <c r="B9" s="1" t="s">
        <v>65</v>
      </c>
      <c r="C9" s="1" t="s">
        <v>61</v>
      </c>
      <c r="D9" s="1" t="s">
        <v>122</v>
      </c>
      <c r="E9" s="1" t="s">
        <v>62</v>
      </c>
      <c r="F9" s="1" t="s">
        <v>52</v>
      </c>
      <c r="G9" s="1" t="s">
        <v>53</v>
      </c>
      <c r="H9" s="1" t="s">
        <v>54</v>
      </c>
      <c r="I9" s="2">
        <v>40</v>
      </c>
      <c r="J9" s="2">
        <v>19.72</v>
      </c>
      <c r="K9" s="2">
        <f t="shared" si="8"/>
        <v>19.720000000000002</v>
      </c>
      <c r="L9" s="2" t="b">
        <f t="shared" si="9"/>
        <v>0</v>
      </c>
      <c r="M9" s="2">
        <f t="shared" si="0"/>
        <v>19.720000000000002</v>
      </c>
      <c r="N9" s="2">
        <f t="shared" si="1"/>
        <v>0</v>
      </c>
      <c r="R9" s="6">
        <v>7.53</v>
      </c>
      <c r="S9" s="5">
        <v>17397.650000000001</v>
      </c>
      <c r="T9" s="7">
        <v>10.3</v>
      </c>
      <c r="U9" s="5">
        <v>14143.608749999999</v>
      </c>
      <c r="V9" s="8">
        <v>1.89</v>
      </c>
      <c r="W9" s="5">
        <v>791.11999999999989</v>
      </c>
      <c r="AN9" s="5" t="str">
        <f t="shared" si="2"/>
        <v/>
      </c>
      <c r="AP9" s="5" t="str">
        <f t="shared" si="3"/>
        <v/>
      </c>
      <c r="AR9" s="5" t="str">
        <f t="shared" si="10"/>
        <v/>
      </c>
      <c r="AU9" s="5">
        <f t="shared" si="5"/>
        <v>32332.37875</v>
      </c>
      <c r="AV9" s="11">
        <f t="shared" si="6"/>
        <v>2.6434684357279719</v>
      </c>
      <c r="AW9" s="5">
        <f t="shared" si="7"/>
        <v>2643.4684357279721</v>
      </c>
    </row>
    <row r="10" spans="1:49" x14ac:dyDescent="0.25">
      <c r="A10" s="1" t="s">
        <v>64</v>
      </c>
      <c r="B10" s="1" t="s">
        <v>65</v>
      </c>
      <c r="C10" s="1" t="s">
        <v>61</v>
      </c>
      <c r="D10" s="1" t="s">
        <v>122</v>
      </c>
      <c r="E10" s="1" t="s">
        <v>63</v>
      </c>
      <c r="F10" s="1" t="s">
        <v>52</v>
      </c>
      <c r="G10" s="1" t="s">
        <v>53</v>
      </c>
      <c r="H10" s="1" t="s">
        <v>54</v>
      </c>
      <c r="I10" s="2">
        <v>40</v>
      </c>
      <c r="J10" s="2">
        <v>20.14</v>
      </c>
      <c r="K10" s="2">
        <f t="shared" si="8"/>
        <v>8.23</v>
      </c>
      <c r="L10" s="2" t="b">
        <f t="shared" si="9"/>
        <v>0</v>
      </c>
      <c r="M10" s="2">
        <f t="shared" si="0"/>
        <v>8.23</v>
      </c>
      <c r="N10" s="2">
        <f t="shared" si="1"/>
        <v>0</v>
      </c>
      <c r="T10" s="7">
        <v>0.11</v>
      </c>
      <c r="U10" s="5">
        <v>161.35624999999999</v>
      </c>
      <c r="V10" s="8">
        <v>8.120000000000001</v>
      </c>
      <c r="W10" s="5">
        <v>3085.28</v>
      </c>
      <c r="AN10" s="5" t="str">
        <f t="shared" si="2"/>
        <v/>
      </c>
      <c r="AP10" s="5" t="str">
        <f t="shared" si="3"/>
        <v/>
      </c>
      <c r="AR10" s="5" t="str">
        <f t="shared" si="10"/>
        <v/>
      </c>
      <c r="AU10" s="5">
        <f t="shared" si="5"/>
        <v>3246.63625</v>
      </c>
      <c r="AV10" s="11">
        <f t="shared" si="6"/>
        <v>0.26544228358593097</v>
      </c>
      <c r="AW10" s="5">
        <f t="shared" si="7"/>
        <v>265.44228358593097</v>
      </c>
    </row>
    <row r="11" spans="1:49" x14ac:dyDescent="0.25">
      <c r="A11" s="1" t="s">
        <v>66</v>
      </c>
      <c r="B11" s="1" t="s">
        <v>67</v>
      </c>
      <c r="C11" s="1" t="s">
        <v>68</v>
      </c>
      <c r="D11" s="1" t="s">
        <v>117</v>
      </c>
      <c r="E11" s="1" t="s">
        <v>69</v>
      </c>
      <c r="F11" s="1" t="s">
        <v>52</v>
      </c>
      <c r="G11" s="1" t="s">
        <v>53</v>
      </c>
      <c r="H11" s="1" t="s">
        <v>54</v>
      </c>
      <c r="I11" s="2">
        <v>80</v>
      </c>
      <c r="J11" s="2">
        <v>38.909999999999997</v>
      </c>
      <c r="K11" s="2">
        <f t="shared" si="8"/>
        <v>3.67</v>
      </c>
      <c r="L11" s="2" t="b">
        <f t="shared" si="9"/>
        <v>0</v>
      </c>
      <c r="M11" s="2">
        <f t="shared" si="0"/>
        <v>3.67</v>
      </c>
      <c r="N11" s="2">
        <f t="shared" si="1"/>
        <v>0</v>
      </c>
      <c r="R11" s="6">
        <v>1</v>
      </c>
      <c r="S11" s="5">
        <v>1994</v>
      </c>
      <c r="T11" s="7">
        <v>1.9</v>
      </c>
      <c r="U11" s="5">
        <v>2229.65</v>
      </c>
      <c r="V11" s="8">
        <v>0.77</v>
      </c>
      <c r="W11" s="5">
        <v>271.04000000000002</v>
      </c>
      <c r="AN11" s="5" t="str">
        <f t="shared" si="2"/>
        <v/>
      </c>
      <c r="AP11" s="5" t="str">
        <f t="shared" si="3"/>
        <v/>
      </c>
      <c r="AR11" s="5" t="str">
        <f t="shared" si="10"/>
        <v/>
      </c>
      <c r="AU11" s="5">
        <f t="shared" si="5"/>
        <v>4494.6899999999996</v>
      </c>
      <c r="AV11" s="11">
        <f t="shared" si="6"/>
        <v>0.36748212172239747</v>
      </c>
      <c r="AW11" s="5">
        <f t="shared" si="7"/>
        <v>367.48212172239749</v>
      </c>
    </row>
    <row r="12" spans="1:49" x14ac:dyDescent="0.25">
      <c r="A12" s="1" t="s">
        <v>66</v>
      </c>
      <c r="B12" s="1" t="s">
        <v>67</v>
      </c>
      <c r="C12" s="1" t="s">
        <v>68</v>
      </c>
      <c r="D12" s="1" t="s">
        <v>117</v>
      </c>
      <c r="E12" s="1" t="s">
        <v>70</v>
      </c>
      <c r="F12" s="1" t="s">
        <v>52</v>
      </c>
      <c r="G12" s="1" t="s">
        <v>53</v>
      </c>
      <c r="H12" s="1" t="s">
        <v>54</v>
      </c>
      <c r="I12" s="2">
        <v>80</v>
      </c>
      <c r="J12" s="2">
        <v>40.64</v>
      </c>
      <c r="K12" s="2">
        <f t="shared" si="8"/>
        <v>2.52</v>
      </c>
      <c r="L12" s="2" t="b">
        <f t="shared" si="9"/>
        <v>0</v>
      </c>
      <c r="M12" s="2">
        <f t="shared" si="0"/>
        <v>2.52</v>
      </c>
      <c r="N12" s="2">
        <f t="shared" si="1"/>
        <v>0</v>
      </c>
      <c r="R12" s="6">
        <v>0.89</v>
      </c>
      <c r="S12" s="5">
        <v>2208.355</v>
      </c>
      <c r="T12" s="7">
        <v>1.63</v>
      </c>
      <c r="U12" s="5">
        <v>2388.0725000000002</v>
      </c>
      <c r="AN12" s="5" t="str">
        <f t="shared" si="2"/>
        <v/>
      </c>
      <c r="AP12" s="5" t="str">
        <f t="shared" si="3"/>
        <v/>
      </c>
      <c r="AR12" s="5" t="str">
        <f t="shared" si="10"/>
        <v/>
      </c>
      <c r="AU12" s="5">
        <f t="shared" si="5"/>
        <v>4596.4274999999998</v>
      </c>
      <c r="AV12" s="11">
        <f t="shared" si="6"/>
        <v>0.37580009523308061</v>
      </c>
      <c r="AW12" s="5">
        <f t="shared" si="7"/>
        <v>375.80009523308064</v>
      </c>
    </row>
    <row r="13" spans="1:49" x14ac:dyDescent="0.25">
      <c r="A13" s="1" t="s">
        <v>71</v>
      </c>
      <c r="B13" s="1" t="s">
        <v>72</v>
      </c>
      <c r="C13" s="1" t="s">
        <v>73</v>
      </c>
      <c r="D13" s="1" t="s">
        <v>118</v>
      </c>
      <c r="E13" s="1" t="s">
        <v>74</v>
      </c>
      <c r="F13" s="1" t="s">
        <v>52</v>
      </c>
      <c r="G13" s="1" t="s">
        <v>53</v>
      </c>
      <c r="H13" s="1" t="s">
        <v>54</v>
      </c>
      <c r="I13" s="2">
        <v>156.72</v>
      </c>
      <c r="J13" s="2">
        <v>40.69</v>
      </c>
      <c r="K13" s="2">
        <f t="shared" si="8"/>
        <v>13.89</v>
      </c>
      <c r="L13" s="2" t="b">
        <f t="shared" si="9"/>
        <v>0</v>
      </c>
      <c r="M13" s="2">
        <f t="shared" si="0"/>
        <v>13.89</v>
      </c>
      <c r="N13" s="2">
        <f t="shared" si="1"/>
        <v>0</v>
      </c>
      <c r="T13" s="7">
        <v>12.38</v>
      </c>
      <c r="U13" s="5">
        <v>14527.93</v>
      </c>
      <c r="V13" s="8">
        <v>1.51</v>
      </c>
      <c r="W13" s="5">
        <v>531.52</v>
      </c>
      <c r="AN13" s="5" t="str">
        <f t="shared" si="2"/>
        <v/>
      </c>
      <c r="AP13" s="5" t="str">
        <f t="shared" si="3"/>
        <v/>
      </c>
      <c r="AR13" s="5" t="str">
        <f t="shared" si="10"/>
        <v/>
      </c>
      <c r="AU13" s="5">
        <f t="shared" si="5"/>
        <v>15059.45</v>
      </c>
      <c r="AV13" s="11">
        <f t="shared" si="6"/>
        <v>1.2312481256710381</v>
      </c>
      <c r="AW13" s="5">
        <f t="shared" si="7"/>
        <v>1231.2481256710382</v>
      </c>
    </row>
    <row r="14" spans="1:49" x14ac:dyDescent="0.25">
      <c r="A14" s="1" t="s">
        <v>71</v>
      </c>
      <c r="B14" s="1" t="s">
        <v>72</v>
      </c>
      <c r="C14" s="1" t="s">
        <v>73</v>
      </c>
      <c r="D14" s="1" t="s">
        <v>118</v>
      </c>
      <c r="E14" s="1" t="s">
        <v>75</v>
      </c>
      <c r="F14" s="1" t="s">
        <v>52</v>
      </c>
      <c r="G14" s="1" t="s">
        <v>53</v>
      </c>
      <c r="H14" s="1" t="s">
        <v>54</v>
      </c>
      <c r="I14" s="2">
        <v>156.72</v>
      </c>
      <c r="J14" s="2">
        <v>40.11</v>
      </c>
      <c r="K14" s="2">
        <f t="shared" si="8"/>
        <v>39.160000000000004</v>
      </c>
      <c r="L14" s="2" t="b">
        <f t="shared" si="9"/>
        <v>0</v>
      </c>
      <c r="M14" s="2">
        <f t="shared" si="0"/>
        <v>39.160000000000004</v>
      </c>
      <c r="N14" s="2">
        <f t="shared" si="1"/>
        <v>0</v>
      </c>
      <c r="R14" s="6">
        <v>25.07</v>
      </c>
      <c r="S14" s="5">
        <v>49989.58</v>
      </c>
      <c r="T14" s="7">
        <v>14.05</v>
      </c>
      <c r="U14" s="5">
        <v>16499.41</v>
      </c>
      <c r="V14" s="8">
        <v>0.04</v>
      </c>
      <c r="W14" s="5">
        <v>14.08</v>
      </c>
      <c r="AN14" s="5" t="str">
        <f t="shared" si="2"/>
        <v/>
      </c>
      <c r="AP14" s="5" t="str">
        <f t="shared" si="3"/>
        <v/>
      </c>
      <c r="AR14" s="5" t="str">
        <f t="shared" si="10"/>
        <v/>
      </c>
      <c r="AU14" s="5">
        <f t="shared" si="5"/>
        <v>66503.070000000007</v>
      </c>
      <c r="AV14" s="11">
        <f t="shared" si="6"/>
        <v>5.4372357748038516</v>
      </c>
      <c r="AW14" s="5">
        <f t="shared" si="7"/>
        <v>5437.2357748038512</v>
      </c>
    </row>
    <row r="15" spans="1:49" x14ac:dyDescent="0.25">
      <c r="A15" s="1" t="s">
        <v>71</v>
      </c>
      <c r="B15" s="1" t="s">
        <v>72</v>
      </c>
      <c r="C15" s="1" t="s">
        <v>73</v>
      </c>
      <c r="D15" s="1" t="s">
        <v>118</v>
      </c>
      <c r="E15" s="1" t="s">
        <v>76</v>
      </c>
      <c r="F15" s="1" t="s">
        <v>52</v>
      </c>
      <c r="G15" s="1" t="s">
        <v>53</v>
      </c>
      <c r="H15" s="1" t="s">
        <v>54</v>
      </c>
      <c r="I15" s="2">
        <v>156.72</v>
      </c>
      <c r="J15" s="2">
        <v>38.450000000000003</v>
      </c>
      <c r="K15" s="2">
        <f t="shared" si="8"/>
        <v>33.049999999999997</v>
      </c>
      <c r="L15" s="2" t="b">
        <f t="shared" si="9"/>
        <v>0</v>
      </c>
      <c r="M15" s="2">
        <f t="shared" si="0"/>
        <v>33.049999999999997</v>
      </c>
      <c r="N15" s="2">
        <f t="shared" si="1"/>
        <v>0</v>
      </c>
      <c r="R15" s="6">
        <v>12.31</v>
      </c>
      <c r="S15" s="5">
        <v>27646.81</v>
      </c>
      <c r="T15" s="7">
        <v>17.34</v>
      </c>
      <c r="U15" s="5">
        <v>22765.9</v>
      </c>
      <c r="V15" s="8">
        <v>3.4</v>
      </c>
      <c r="W15" s="5">
        <v>1569.92</v>
      </c>
      <c r="AN15" s="5" t="str">
        <f t="shared" si="2"/>
        <v/>
      </c>
      <c r="AP15" s="5" t="str">
        <f t="shared" si="3"/>
        <v/>
      </c>
      <c r="AR15" s="5" t="str">
        <f t="shared" si="10"/>
        <v/>
      </c>
      <c r="AU15" s="5">
        <f t="shared" si="5"/>
        <v>51982.630000000005</v>
      </c>
      <c r="AV15" s="11">
        <f t="shared" si="6"/>
        <v>4.2500566591044882</v>
      </c>
      <c r="AW15" s="5">
        <f t="shared" si="7"/>
        <v>4250.0566591044881</v>
      </c>
    </row>
    <row r="16" spans="1:49" x14ac:dyDescent="0.25">
      <c r="A16" s="1" t="s">
        <v>77</v>
      </c>
      <c r="B16" s="1" t="s">
        <v>78</v>
      </c>
      <c r="C16" s="1" t="s">
        <v>79</v>
      </c>
      <c r="D16" s="1" t="s">
        <v>117</v>
      </c>
      <c r="E16" s="1" t="s">
        <v>80</v>
      </c>
      <c r="F16" s="1" t="s">
        <v>52</v>
      </c>
      <c r="G16" s="1" t="s">
        <v>53</v>
      </c>
      <c r="H16" s="1" t="s">
        <v>54</v>
      </c>
      <c r="I16" s="2">
        <v>40</v>
      </c>
      <c r="J16" s="2">
        <v>38.28</v>
      </c>
      <c r="K16" s="2">
        <f t="shared" si="8"/>
        <v>27.25</v>
      </c>
      <c r="L16" s="2" t="b">
        <f t="shared" si="9"/>
        <v>0</v>
      </c>
      <c r="M16" s="2">
        <f t="shared" si="0"/>
        <v>27.25</v>
      </c>
      <c r="N16" s="2">
        <f t="shared" si="1"/>
        <v>0</v>
      </c>
      <c r="R16" s="6">
        <v>1.35</v>
      </c>
      <c r="S16" s="5">
        <v>3364.875</v>
      </c>
      <c r="T16" s="7">
        <v>13.9</v>
      </c>
      <c r="U16" s="5">
        <v>20389.5625</v>
      </c>
      <c r="V16" s="8">
        <v>12</v>
      </c>
      <c r="W16" s="5">
        <v>5280</v>
      </c>
      <c r="AN16" s="5" t="str">
        <f t="shared" si="2"/>
        <v/>
      </c>
      <c r="AP16" s="5" t="str">
        <f t="shared" si="3"/>
        <v/>
      </c>
      <c r="AR16" s="5" t="str">
        <f t="shared" si="10"/>
        <v/>
      </c>
      <c r="AU16" s="5">
        <f t="shared" si="5"/>
        <v>29034.4375</v>
      </c>
      <c r="AV16" s="11">
        <f t="shared" si="6"/>
        <v>2.3738314979489892</v>
      </c>
      <c r="AW16" s="5">
        <f t="shared" si="7"/>
        <v>2373.8314979489892</v>
      </c>
    </row>
    <row r="17" spans="1:49" x14ac:dyDescent="0.25">
      <c r="A17" s="1" t="s">
        <v>81</v>
      </c>
      <c r="B17" s="1" t="s">
        <v>82</v>
      </c>
      <c r="C17" s="1" t="s">
        <v>79</v>
      </c>
      <c r="D17" s="1" t="s">
        <v>117</v>
      </c>
      <c r="E17" s="1" t="s">
        <v>83</v>
      </c>
      <c r="F17" s="1" t="s">
        <v>52</v>
      </c>
      <c r="G17" s="1" t="s">
        <v>53</v>
      </c>
      <c r="H17" s="1" t="s">
        <v>54</v>
      </c>
      <c r="I17" s="2">
        <v>40</v>
      </c>
      <c r="J17" s="2">
        <v>39.520000000000003</v>
      </c>
      <c r="K17" s="2">
        <f t="shared" si="8"/>
        <v>0.12</v>
      </c>
      <c r="L17" s="2" t="b">
        <f t="shared" si="9"/>
        <v>0</v>
      </c>
      <c r="M17" s="2">
        <f t="shared" si="0"/>
        <v>0.12</v>
      </c>
      <c r="N17" s="2">
        <f t="shared" si="1"/>
        <v>0</v>
      </c>
      <c r="V17" s="8">
        <v>0.12</v>
      </c>
      <c r="W17" s="5">
        <v>52.8</v>
      </c>
      <c r="AN17" s="5" t="str">
        <f t="shared" si="2"/>
        <v/>
      </c>
      <c r="AP17" s="5" t="str">
        <f t="shared" si="3"/>
        <v/>
      </c>
      <c r="AR17" s="5" t="str">
        <f t="shared" si="10"/>
        <v/>
      </c>
      <c r="AU17" s="5">
        <f t="shared" si="5"/>
        <v>52.8</v>
      </c>
      <c r="AV17" s="11">
        <f t="shared" si="6"/>
        <v>4.3168841515082435E-3</v>
      </c>
      <c r="AW17" s="5">
        <f t="shared" si="7"/>
        <v>4.3168841515082432</v>
      </c>
    </row>
    <row r="18" spans="1:49" x14ac:dyDescent="0.25">
      <c r="A18" s="1" t="s">
        <v>84</v>
      </c>
      <c r="B18" s="1" t="s">
        <v>85</v>
      </c>
      <c r="C18" s="1" t="s">
        <v>86</v>
      </c>
      <c r="D18" s="1" t="s">
        <v>121</v>
      </c>
      <c r="E18" s="1" t="s">
        <v>76</v>
      </c>
      <c r="F18" s="1" t="s">
        <v>87</v>
      </c>
      <c r="G18" s="1" t="s">
        <v>53</v>
      </c>
      <c r="H18" s="1" t="s">
        <v>54</v>
      </c>
      <c r="I18" s="2">
        <v>74</v>
      </c>
      <c r="J18" s="2">
        <v>38.880000000000003</v>
      </c>
      <c r="K18" s="2">
        <f t="shared" si="8"/>
        <v>33.299999999999997</v>
      </c>
      <c r="L18" s="2" t="b">
        <f t="shared" si="9"/>
        <v>0</v>
      </c>
      <c r="M18" s="2">
        <f t="shared" si="0"/>
        <v>33.26</v>
      </c>
      <c r="N18" s="2">
        <f t="shared" si="1"/>
        <v>0.04</v>
      </c>
      <c r="R18" s="6">
        <v>16.96</v>
      </c>
      <c r="S18" s="5">
        <v>33818.240000000013</v>
      </c>
      <c r="T18" s="7">
        <v>15.09</v>
      </c>
      <c r="U18" s="5">
        <v>17708.115000000002</v>
      </c>
      <c r="V18" s="8">
        <v>1.21</v>
      </c>
      <c r="W18" s="5">
        <v>425.92</v>
      </c>
      <c r="AN18" s="5" t="str">
        <f t="shared" si="2"/>
        <v/>
      </c>
      <c r="AP18" s="5" t="str">
        <f t="shared" si="3"/>
        <v/>
      </c>
      <c r="AR18" s="5" t="str">
        <f t="shared" si="10"/>
        <v/>
      </c>
      <c r="AT18" s="2">
        <v>0.04</v>
      </c>
      <c r="AU18" s="5">
        <f t="shared" si="5"/>
        <v>51952.275000000009</v>
      </c>
      <c r="AV18" s="11">
        <f t="shared" si="6"/>
        <v>4.247574859513219</v>
      </c>
      <c r="AW18" s="5">
        <f t="shared" si="7"/>
        <v>4247.5748595132191</v>
      </c>
    </row>
    <row r="19" spans="1:49" x14ac:dyDescent="0.25">
      <c r="A19" s="1" t="s">
        <v>84</v>
      </c>
      <c r="B19" s="1" t="s">
        <v>85</v>
      </c>
      <c r="C19" s="1" t="s">
        <v>86</v>
      </c>
      <c r="D19" s="1" t="s">
        <v>121</v>
      </c>
      <c r="E19" s="1" t="s">
        <v>88</v>
      </c>
      <c r="F19" s="1" t="s">
        <v>87</v>
      </c>
      <c r="G19" s="1" t="s">
        <v>53</v>
      </c>
      <c r="H19" s="1" t="s">
        <v>54</v>
      </c>
      <c r="I19" s="2">
        <v>74</v>
      </c>
      <c r="J19" s="2">
        <v>32.4</v>
      </c>
      <c r="K19" s="2">
        <f t="shared" si="8"/>
        <v>25.56</v>
      </c>
      <c r="L19" s="2" t="b">
        <f t="shared" si="9"/>
        <v>0</v>
      </c>
      <c r="M19" s="2">
        <f t="shared" si="0"/>
        <v>24.57</v>
      </c>
      <c r="N19" s="2">
        <f t="shared" si="1"/>
        <v>0.99</v>
      </c>
      <c r="R19" s="6">
        <v>15.36</v>
      </c>
      <c r="S19" s="5">
        <v>30627.84</v>
      </c>
      <c r="T19" s="7">
        <v>9.2100000000000009</v>
      </c>
      <c r="U19" s="5">
        <v>10807.934999999999</v>
      </c>
      <c r="AN19" s="5" t="str">
        <f t="shared" si="2"/>
        <v/>
      </c>
      <c r="AP19" s="5" t="str">
        <f t="shared" si="3"/>
        <v/>
      </c>
      <c r="AR19" s="5" t="str">
        <f t="shared" si="10"/>
        <v/>
      </c>
      <c r="AT19" s="2">
        <v>0.99</v>
      </c>
      <c r="AU19" s="5">
        <f t="shared" si="5"/>
        <v>41435.775000000001</v>
      </c>
      <c r="AV19" s="11">
        <f t="shared" si="6"/>
        <v>3.387754553086392</v>
      </c>
      <c r="AW19" s="5">
        <f t="shared" si="7"/>
        <v>3387.7545530863918</v>
      </c>
    </row>
    <row r="20" spans="1:49" x14ac:dyDescent="0.25">
      <c r="A20" s="1" t="s">
        <v>89</v>
      </c>
      <c r="B20" s="1" t="s">
        <v>90</v>
      </c>
      <c r="C20" s="1" t="s">
        <v>91</v>
      </c>
      <c r="D20" s="1" t="s">
        <v>117</v>
      </c>
      <c r="E20" s="1" t="s">
        <v>69</v>
      </c>
      <c r="F20" s="1" t="s">
        <v>87</v>
      </c>
      <c r="G20" s="1" t="s">
        <v>53</v>
      </c>
      <c r="H20" s="1" t="s">
        <v>54</v>
      </c>
      <c r="I20" s="2">
        <v>80</v>
      </c>
      <c r="J20" s="2">
        <v>38.619999999999997</v>
      </c>
      <c r="K20" s="2">
        <f t="shared" si="8"/>
        <v>2.83</v>
      </c>
      <c r="L20" s="2" t="b">
        <f t="shared" si="9"/>
        <v>0</v>
      </c>
      <c r="M20" s="2">
        <f t="shared" si="0"/>
        <v>2.83</v>
      </c>
      <c r="N20" s="2">
        <f t="shared" si="1"/>
        <v>0</v>
      </c>
      <c r="T20" s="7">
        <v>1.03</v>
      </c>
      <c r="U20" s="5">
        <v>1208.7049999999999</v>
      </c>
      <c r="V20" s="8">
        <v>1.8</v>
      </c>
      <c r="W20" s="5">
        <v>633.6</v>
      </c>
      <c r="AN20" s="5" t="str">
        <f t="shared" si="2"/>
        <v/>
      </c>
      <c r="AP20" s="5" t="str">
        <f t="shared" si="3"/>
        <v/>
      </c>
      <c r="AR20" s="5" t="str">
        <f t="shared" si="10"/>
        <v/>
      </c>
      <c r="AU20" s="5">
        <f t="shared" si="5"/>
        <v>1842.3049999999998</v>
      </c>
      <c r="AV20" s="11">
        <f t="shared" si="6"/>
        <v>0.15062532683228019</v>
      </c>
      <c r="AW20" s="5">
        <f t="shared" si="7"/>
        <v>150.62532683228019</v>
      </c>
    </row>
    <row r="21" spans="1:49" x14ac:dyDescent="0.25">
      <c r="A21" s="1" t="s">
        <v>89</v>
      </c>
      <c r="B21" s="1" t="s">
        <v>90</v>
      </c>
      <c r="C21" s="1" t="s">
        <v>91</v>
      </c>
      <c r="D21" s="1" t="s">
        <v>117</v>
      </c>
      <c r="E21" s="1" t="s">
        <v>55</v>
      </c>
      <c r="F21" s="1" t="s">
        <v>87</v>
      </c>
      <c r="G21" s="1" t="s">
        <v>53</v>
      </c>
      <c r="H21" s="1" t="s">
        <v>54</v>
      </c>
      <c r="I21" s="2">
        <v>80</v>
      </c>
      <c r="J21" s="2">
        <v>37.520000000000003</v>
      </c>
      <c r="K21" s="2">
        <f t="shared" si="8"/>
        <v>35</v>
      </c>
      <c r="L21" s="2" t="b">
        <f t="shared" si="9"/>
        <v>0</v>
      </c>
      <c r="M21" s="2">
        <f t="shared" si="0"/>
        <v>35</v>
      </c>
      <c r="N21" s="2">
        <f t="shared" si="1"/>
        <v>0</v>
      </c>
      <c r="P21" s="4">
        <v>11.54</v>
      </c>
      <c r="Q21" s="5">
        <v>24995.64</v>
      </c>
      <c r="R21" s="6">
        <v>12.26</v>
      </c>
      <c r="S21" s="5">
        <v>24446.44</v>
      </c>
      <c r="T21" s="7">
        <v>11.2</v>
      </c>
      <c r="U21" s="5">
        <v>13143.2</v>
      </c>
      <c r="AN21" s="5" t="str">
        <f t="shared" si="2"/>
        <v/>
      </c>
      <c r="AP21" s="5" t="str">
        <f t="shared" si="3"/>
        <v/>
      </c>
      <c r="AR21" s="5" t="str">
        <f t="shared" si="10"/>
        <v/>
      </c>
      <c r="AU21" s="5">
        <f t="shared" si="5"/>
        <v>62585.279999999999</v>
      </c>
      <c r="AV21" s="11">
        <f t="shared" si="6"/>
        <v>5.1169205179868529</v>
      </c>
      <c r="AW21" s="5">
        <f t="shared" si="7"/>
        <v>5116.9205179868532</v>
      </c>
    </row>
    <row r="22" spans="1:49" x14ac:dyDescent="0.25">
      <c r="A22" s="1" t="s">
        <v>92</v>
      </c>
      <c r="B22" s="1" t="s">
        <v>93</v>
      </c>
      <c r="C22" s="1" t="s">
        <v>94</v>
      </c>
      <c r="D22" s="1" t="s">
        <v>119</v>
      </c>
      <c r="E22" s="1" t="s">
        <v>95</v>
      </c>
      <c r="F22" s="1" t="s">
        <v>87</v>
      </c>
      <c r="G22" s="1" t="s">
        <v>53</v>
      </c>
      <c r="H22" s="1" t="s">
        <v>54</v>
      </c>
      <c r="I22" s="2">
        <v>160</v>
      </c>
      <c r="J22" s="2">
        <v>38.200000000000003</v>
      </c>
      <c r="K22" s="2">
        <f t="shared" si="8"/>
        <v>8.2100000000000009</v>
      </c>
      <c r="L22" s="2" t="b">
        <f t="shared" si="9"/>
        <v>0</v>
      </c>
      <c r="M22" s="2">
        <f t="shared" si="0"/>
        <v>8.2100000000000009</v>
      </c>
      <c r="N22" s="2">
        <f t="shared" si="1"/>
        <v>0</v>
      </c>
      <c r="T22" s="7">
        <v>5.95</v>
      </c>
      <c r="U22" s="5">
        <v>6982.3249999999998</v>
      </c>
      <c r="V22" s="8">
        <v>2.2599999999999998</v>
      </c>
      <c r="W22" s="5">
        <v>795.52</v>
      </c>
      <c r="AN22" s="5" t="str">
        <f t="shared" si="2"/>
        <v/>
      </c>
      <c r="AP22" s="5" t="str">
        <f t="shared" si="3"/>
        <v/>
      </c>
      <c r="AR22" s="5" t="str">
        <f t="shared" si="10"/>
        <v/>
      </c>
      <c r="AU22" s="5">
        <f t="shared" si="5"/>
        <v>7777.8449999999993</v>
      </c>
      <c r="AV22" s="11">
        <f t="shared" si="6"/>
        <v>0.63591014798082635</v>
      </c>
      <c r="AW22" s="5">
        <f t="shared" si="7"/>
        <v>635.91014798082631</v>
      </c>
    </row>
    <row r="23" spans="1:49" x14ac:dyDescent="0.25">
      <c r="A23" s="1" t="s">
        <v>92</v>
      </c>
      <c r="B23" s="1" t="s">
        <v>93</v>
      </c>
      <c r="C23" s="1" t="s">
        <v>94</v>
      </c>
      <c r="D23" s="1" t="s">
        <v>119</v>
      </c>
      <c r="E23" s="1" t="s">
        <v>96</v>
      </c>
      <c r="F23" s="1" t="s">
        <v>87</v>
      </c>
      <c r="G23" s="1" t="s">
        <v>53</v>
      </c>
      <c r="H23" s="1" t="s">
        <v>54</v>
      </c>
      <c r="I23" s="2">
        <v>160</v>
      </c>
      <c r="J23" s="2">
        <v>37.630000000000003</v>
      </c>
      <c r="K23" s="2">
        <f t="shared" si="8"/>
        <v>37.559999999999995</v>
      </c>
      <c r="L23" s="2" t="b">
        <f t="shared" si="9"/>
        <v>0</v>
      </c>
      <c r="M23" s="2">
        <f t="shared" si="0"/>
        <v>37.559999999999995</v>
      </c>
      <c r="N23" s="2">
        <f t="shared" si="1"/>
        <v>0</v>
      </c>
      <c r="P23" s="4">
        <v>17.809999999999999</v>
      </c>
      <c r="Q23" s="5">
        <v>43233.36</v>
      </c>
      <c r="R23" s="6">
        <v>10.16</v>
      </c>
      <c r="S23" s="5">
        <v>20398.62</v>
      </c>
      <c r="T23" s="7">
        <v>9.4699999999999989</v>
      </c>
      <c r="U23" s="5">
        <v>11113.045</v>
      </c>
      <c r="V23" s="8">
        <v>0.12</v>
      </c>
      <c r="W23" s="5">
        <v>42.239999999999988</v>
      </c>
      <c r="AN23" s="5" t="str">
        <f t="shared" si="2"/>
        <v/>
      </c>
      <c r="AP23" s="5" t="str">
        <f t="shared" si="3"/>
        <v/>
      </c>
      <c r="AR23" s="5" t="str">
        <f t="shared" si="10"/>
        <v/>
      </c>
      <c r="AU23" s="5">
        <f t="shared" si="5"/>
        <v>74787.264999999999</v>
      </c>
      <c r="AV23" s="11">
        <f t="shared" si="6"/>
        <v>6.1145446782793025</v>
      </c>
      <c r="AW23" s="5">
        <f t="shared" si="7"/>
        <v>6114.5446782793024</v>
      </c>
    </row>
    <row r="24" spans="1:49" x14ac:dyDescent="0.25">
      <c r="A24" s="1" t="s">
        <v>92</v>
      </c>
      <c r="B24" s="1" t="s">
        <v>93</v>
      </c>
      <c r="C24" s="1" t="s">
        <v>94</v>
      </c>
      <c r="D24" s="1" t="s">
        <v>119</v>
      </c>
      <c r="E24" s="1" t="s">
        <v>58</v>
      </c>
      <c r="F24" s="1" t="s">
        <v>87</v>
      </c>
      <c r="G24" s="1" t="s">
        <v>53</v>
      </c>
      <c r="H24" s="1" t="s">
        <v>54</v>
      </c>
      <c r="I24" s="2">
        <v>160</v>
      </c>
      <c r="J24" s="2">
        <v>38.700000000000003</v>
      </c>
      <c r="K24" s="2">
        <f t="shared" si="8"/>
        <v>33.53</v>
      </c>
      <c r="L24" s="2" t="b">
        <f t="shared" si="9"/>
        <v>0</v>
      </c>
      <c r="M24" s="2">
        <f t="shared" si="0"/>
        <v>33.53</v>
      </c>
      <c r="N24" s="2">
        <f t="shared" si="1"/>
        <v>0</v>
      </c>
      <c r="R24" s="6">
        <v>13.95</v>
      </c>
      <c r="S24" s="5">
        <v>29905.014999999999</v>
      </c>
      <c r="T24" s="7">
        <v>19.579999999999998</v>
      </c>
      <c r="U24" s="5">
        <v>24285.5825</v>
      </c>
      <c r="AN24" s="5" t="str">
        <f t="shared" si="2"/>
        <v/>
      </c>
      <c r="AP24" s="5" t="str">
        <f t="shared" si="3"/>
        <v/>
      </c>
      <c r="AR24" s="5" t="str">
        <f t="shared" si="10"/>
        <v/>
      </c>
      <c r="AU24" s="5">
        <f t="shared" si="5"/>
        <v>54190.597500000003</v>
      </c>
      <c r="AV24" s="11">
        <f t="shared" si="6"/>
        <v>4.4305782482672775</v>
      </c>
      <c r="AW24" s="5">
        <f t="shared" si="7"/>
        <v>4430.5782482672776</v>
      </c>
    </row>
    <row r="25" spans="1:49" x14ac:dyDescent="0.25">
      <c r="A25" s="1" t="s">
        <v>97</v>
      </c>
      <c r="B25" s="1" t="s">
        <v>98</v>
      </c>
      <c r="C25" s="1" t="s">
        <v>99</v>
      </c>
      <c r="D25" s="1" t="s">
        <v>121</v>
      </c>
      <c r="E25" s="1" t="s">
        <v>70</v>
      </c>
      <c r="F25" s="1" t="s">
        <v>87</v>
      </c>
      <c r="G25" s="1" t="s">
        <v>53</v>
      </c>
      <c r="H25" s="1" t="s">
        <v>54</v>
      </c>
      <c r="I25" s="2">
        <v>80</v>
      </c>
      <c r="J25" s="2">
        <v>39.090000000000003</v>
      </c>
      <c r="K25" s="2">
        <f t="shared" si="8"/>
        <v>4</v>
      </c>
      <c r="L25" s="2" t="b">
        <f t="shared" si="9"/>
        <v>0</v>
      </c>
      <c r="M25" s="2">
        <f t="shared" si="0"/>
        <v>4</v>
      </c>
      <c r="N25" s="2">
        <f t="shared" si="1"/>
        <v>0</v>
      </c>
      <c r="T25" s="7">
        <v>2.48</v>
      </c>
      <c r="U25" s="5">
        <v>3626.1149999999998</v>
      </c>
      <c r="V25" s="8">
        <v>1.52</v>
      </c>
      <c r="W25" s="5">
        <v>668.8</v>
      </c>
      <c r="AN25" s="5" t="str">
        <f t="shared" si="2"/>
        <v/>
      </c>
      <c r="AP25" s="5" t="str">
        <f t="shared" si="3"/>
        <v/>
      </c>
      <c r="AR25" s="5" t="str">
        <f t="shared" si="10"/>
        <v/>
      </c>
      <c r="AU25" s="5">
        <f t="shared" si="5"/>
        <v>4294.915</v>
      </c>
      <c r="AV25" s="11">
        <f t="shared" si="6"/>
        <v>0.35114868362831492</v>
      </c>
      <c r="AW25" s="5">
        <f t="shared" si="7"/>
        <v>351.14868362831493</v>
      </c>
    </row>
    <row r="26" spans="1:49" x14ac:dyDescent="0.25">
      <c r="A26" s="1" t="s">
        <v>97</v>
      </c>
      <c r="B26" s="1" t="s">
        <v>98</v>
      </c>
      <c r="C26" s="1" t="s">
        <v>99</v>
      </c>
      <c r="D26" s="1" t="s">
        <v>121</v>
      </c>
      <c r="E26" s="1" t="s">
        <v>51</v>
      </c>
      <c r="F26" s="1" t="s">
        <v>87</v>
      </c>
      <c r="G26" s="1" t="s">
        <v>53</v>
      </c>
      <c r="H26" s="1" t="s">
        <v>54</v>
      </c>
      <c r="I26" s="2">
        <v>80</v>
      </c>
      <c r="J26" s="2">
        <v>38.61</v>
      </c>
      <c r="K26" s="2">
        <f t="shared" si="8"/>
        <v>38.25</v>
      </c>
      <c r="L26" s="2" t="b">
        <f t="shared" si="9"/>
        <v>0</v>
      </c>
      <c r="M26" s="2">
        <f t="shared" si="0"/>
        <v>38.25</v>
      </c>
      <c r="N26" s="2">
        <f t="shared" si="1"/>
        <v>0</v>
      </c>
      <c r="P26" s="4">
        <v>6.86</v>
      </c>
      <c r="Q26" s="5">
        <v>15849.705</v>
      </c>
      <c r="R26" s="6">
        <v>25.45</v>
      </c>
      <c r="S26" s="5">
        <v>56465.095000000008</v>
      </c>
      <c r="T26" s="7">
        <v>5.94</v>
      </c>
      <c r="U26" s="5">
        <v>8073.68</v>
      </c>
      <c r="AN26" s="5" t="str">
        <f t="shared" si="2"/>
        <v/>
      </c>
      <c r="AP26" s="5" t="str">
        <f t="shared" si="3"/>
        <v/>
      </c>
      <c r="AR26" s="5" t="str">
        <f t="shared" si="10"/>
        <v/>
      </c>
      <c r="AU26" s="5">
        <f t="shared" si="5"/>
        <v>80388.48000000001</v>
      </c>
      <c r="AV26" s="11">
        <f t="shared" si="6"/>
        <v>6.5724953650726796</v>
      </c>
      <c r="AW26" s="5">
        <f t="shared" si="7"/>
        <v>6572.4953650726793</v>
      </c>
    </row>
    <row r="27" spans="1:49" x14ac:dyDescent="0.25">
      <c r="A27" s="1" t="s">
        <v>100</v>
      </c>
      <c r="B27" s="1" t="s">
        <v>101</v>
      </c>
      <c r="C27" s="1" t="s">
        <v>102</v>
      </c>
      <c r="D27" s="1" t="s">
        <v>121</v>
      </c>
      <c r="E27" s="1" t="s">
        <v>83</v>
      </c>
      <c r="F27" s="1" t="s">
        <v>87</v>
      </c>
      <c r="G27" s="1" t="s">
        <v>53</v>
      </c>
      <c r="H27" s="1" t="s">
        <v>54</v>
      </c>
      <c r="I27" s="2">
        <v>160</v>
      </c>
      <c r="J27" s="2">
        <v>38.25</v>
      </c>
      <c r="K27" s="2">
        <f t="shared" si="8"/>
        <v>36.979999999999997</v>
      </c>
      <c r="L27" s="2" t="b">
        <f t="shared" si="9"/>
        <v>0</v>
      </c>
      <c r="M27" s="2">
        <f t="shared" si="0"/>
        <v>36.97</v>
      </c>
      <c r="N27" s="2">
        <f t="shared" si="1"/>
        <v>0.01</v>
      </c>
      <c r="T27" s="7">
        <v>5.67</v>
      </c>
      <c r="U27" s="5">
        <v>6653.7449999999999</v>
      </c>
      <c r="V27" s="8">
        <v>29.13</v>
      </c>
      <c r="W27" s="5">
        <v>10253.76</v>
      </c>
      <c r="AD27" s="10">
        <v>2.17</v>
      </c>
      <c r="AE27" s="5">
        <v>275.58999999999997</v>
      </c>
      <c r="AN27" s="5" t="str">
        <f t="shared" si="2"/>
        <v/>
      </c>
      <c r="AP27" s="5" t="str">
        <f t="shared" si="3"/>
        <v/>
      </c>
      <c r="AR27" s="5" t="str">
        <f t="shared" si="10"/>
        <v/>
      </c>
      <c r="AT27" s="2">
        <v>0.01</v>
      </c>
      <c r="AU27" s="5">
        <f t="shared" si="5"/>
        <v>17183.095000000001</v>
      </c>
      <c r="AV27" s="30">
        <f t="shared" si="6"/>
        <v>1.4048755772606165</v>
      </c>
      <c r="AW27" s="5">
        <f t="shared" si="7"/>
        <v>1404.8755772606164</v>
      </c>
    </row>
    <row r="28" spans="1:49" x14ac:dyDescent="0.25">
      <c r="A28" s="1" t="s">
        <v>100</v>
      </c>
      <c r="B28" s="1" t="s">
        <v>101</v>
      </c>
      <c r="C28" s="1" t="s">
        <v>102</v>
      </c>
      <c r="D28" s="1" t="s">
        <v>121</v>
      </c>
      <c r="E28" s="1" t="s">
        <v>80</v>
      </c>
      <c r="F28" s="1" t="s">
        <v>87</v>
      </c>
      <c r="G28" s="1" t="s">
        <v>53</v>
      </c>
      <c r="H28" s="1" t="s">
        <v>54</v>
      </c>
      <c r="I28" s="2">
        <v>160</v>
      </c>
      <c r="J28" s="2">
        <v>38.26</v>
      </c>
      <c r="K28" s="2">
        <f t="shared" si="8"/>
        <v>38.26</v>
      </c>
      <c r="L28" s="2" t="b">
        <f t="shared" si="9"/>
        <v>0</v>
      </c>
      <c r="M28" s="2">
        <f t="shared" si="0"/>
        <v>38.26</v>
      </c>
      <c r="N28" s="2">
        <f t="shared" si="1"/>
        <v>0</v>
      </c>
      <c r="P28" s="4">
        <v>0.53</v>
      </c>
      <c r="Q28" s="5">
        <v>1721.97</v>
      </c>
      <c r="R28" s="6">
        <v>8.41</v>
      </c>
      <c r="S28" s="5">
        <v>26196.174999999999</v>
      </c>
      <c r="T28" s="7">
        <v>19.82</v>
      </c>
      <c r="U28" s="5">
        <v>37933.387499999997</v>
      </c>
      <c r="V28" s="8">
        <v>9.5</v>
      </c>
      <c r="W28" s="5">
        <v>3952.96</v>
      </c>
      <c r="AN28" s="5" t="str">
        <f t="shared" si="2"/>
        <v/>
      </c>
      <c r="AP28" s="5" t="str">
        <f t="shared" si="3"/>
        <v/>
      </c>
      <c r="AR28" s="5" t="str">
        <f t="shared" si="10"/>
        <v/>
      </c>
      <c r="AU28" s="5">
        <f t="shared" si="5"/>
        <v>69804.492500000008</v>
      </c>
      <c r="AV28" s="30">
        <f t="shared" si="6"/>
        <v>5.7071573366917825</v>
      </c>
      <c r="AW28" s="5">
        <f t="shared" si="7"/>
        <v>5707.1573366917819</v>
      </c>
    </row>
    <row r="29" spans="1:49" x14ac:dyDescent="0.25">
      <c r="A29" s="1" t="s">
        <v>100</v>
      </c>
      <c r="B29" s="1" t="s">
        <v>101</v>
      </c>
      <c r="C29" s="1" t="s">
        <v>102</v>
      </c>
      <c r="D29" s="1" t="s">
        <v>121</v>
      </c>
      <c r="E29" s="1" t="s">
        <v>62</v>
      </c>
      <c r="F29" s="1" t="s">
        <v>87</v>
      </c>
      <c r="G29" s="1" t="s">
        <v>53</v>
      </c>
      <c r="H29" s="1" t="s">
        <v>54</v>
      </c>
      <c r="I29" s="2">
        <v>160</v>
      </c>
      <c r="J29" s="2">
        <v>39.299999999999997</v>
      </c>
      <c r="K29" s="2">
        <f t="shared" si="8"/>
        <v>39.299999999999997</v>
      </c>
      <c r="L29" s="2" t="b">
        <f t="shared" si="9"/>
        <v>0</v>
      </c>
      <c r="M29" s="2">
        <f t="shared" si="0"/>
        <v>39.299999999999997</v>
      </c>
      <c r="N29" s="2">
        <f t="shared" si="1"/>
        <v>0</v>
      </c>
      <c r="P29" s="4">
        <v>2.15</v>
      </c>
      <c r="Q29" s="5">
        <v>4656.8999999999996</v>
      </c>
      <c r="R29" s="6">
        <v>12.07</v>
      </c>
      <c r="S29" s="5">
        <v>27297.86</v>
      </c>
      <c r="T29" s="7">
        <v>25.08</v>
      </c>
      <c r="U29" s="5">
        <v>35530.646249999998</v>
      </c>
      <c r="AN29" s="5" t="str">
        <f t="shared" si="2"/>
        <v/>
      </c>
      <c r="AP29" s="5" t="str">
        <f t="shared" si="3"/>
        <v/>
      </c>
      <c r="AR29" s="5" t="str">
        <f t="shared" si="10"/>
        <v/>
      </c>
      <c r="AU29" s="5">
        <f t="shared" si="5"/>
        <v>67485.40625</v>
      </c>
      <c r="AV29" s="30">
        <f t="shared" si="6"/>
        <v>5.5175507708090983</v>
      </c>
      <c r="AW29" s="5">
        <f t="shared" si="7"/>
        <v>5517.5507708090981</v>
      </c>
    </row>
    <row r="30" spans="1:49" x14ac:dyDescent="0.25">
      <c r="A30" s="1" t="s">
        <v>100</v>
      </c>
      <c r="B30" s="1" t="s">
        <v>101</v>
      </c>
      <c r="C30" s="1" t="s">
        <v>102</v>
      </c>
      <c r="D30" s="1" t="s">
        <v>121</v>
      </c>
      <c r="E30" s="1" t="s">
        <v>63</v>
      </c>
      <c r="F30" s="1" t="s">
        <v>87</v>
      </c>
      <c r="G30" s="1" t="s">
        <v>53</v>
      </c>
      <c r="H30" s="1" t="s">
        <v>54</v>
      </c>
      <c r="I30" s="2">
        <v>160</v>
      </c>
      <c r="J30" s="2">
        <v>38.75</v>
      </c>
      <c r="K30" s="2">
        <f t="shared" si="8"/>
        <v>38.75</v>
      </c>
      <c r="L30" s="2" t="b">
        <f t="shared" si="9"/>
        <v>0</v>
      </c>
      <c r="M30" s="2">
        <f t="shared" si="0"/>
        <v>38.75</v>
      </c>
      <c r="N30" s="2">
        <f t="shared" si="1"/>
        <v>0</v>
      </c>
      <c r="P30" s="4">
        <v>0.03</v>
      </c>
      <c r="Q30" s="5">
        <v>64.98</v>
      </c>
      <c r="R30" s="6">
        <v>12.72</v>
      </c>
      <c r="S30" s="5">
        <v>25363.68</v>
      </c>
      <c r="T30" s="7">
        <v>21.14</v>
      </c>
      <c r="U30" s="5">
        <v>24807.79</v>
      </c>
      <c r="V30" s="8">
        <v>3.1</v>
      </c>
      <c r="W30" s="5">
        <v>1091.2</v>
      </c>
      <c r="AD30" s="10">
        <v>1.76</v>
      </c>
      <c r="AE30" s="5">
        <v>223.52</v>
      </c>
      <c r="AN30" s="5" t="str">
        <f t="shared" si="2"/>
        <v/>
      </c>
      <c r="AP30" s="5" t="str">
        <f t="shared" si="3"/>
        <v/>
      </c>
      <c r="AR30" s="5" t="str">
        <f t="shared" si="10"/>
        <v/>
      </c>
      <c r="AU30" s="5">
        <f t="shared" si="5"/>
        <v>51551.169999999991</v>
      </c>
      <c r="AV30" s="30">
        <f t="shared" si="6"/>
        <v>4.2147808478164244</v>
      </c>
      <c r="AW30" s="5">
        <f t="shared" si="7"/>
        <v>4214.7808478164243</v>
      </c>
    </row>
    <row r="31" spans="1:49" x14ac:dyDescent="0.25">
      <c r="A31" s="1" t="s">
        <v>100</v>
      </c>
      <c r="B31" s="1" t="s">
        <v>101</v>
      </c>
      <c r="C31" s="1" t="s">
        <v>102</v>
      </c>
      <c r="D31" s="1" t="s">
        <v>121</v>
      </c>
      <c r="E31" s="1" t="s">
        <v>95</v>
      </c>
      <c r="F31" s="1" t="s">
        <v>103</v>
      </c>
      <c r="G31" s="1" t="s">
        <v>53</v>
      </c>
      <c r="H31" s="1" t="s">
        <v>54</v>
      </c>
      <c r="I31" s="2">
        <v>160</v>
      </c>
      <c r="J31" s="2">
        <v>0.02</v>
      </c>
      <c r="K31" s="2">
        <f t="shared" si="8"/>
        <v>0.02</v>
      </c>
      <c r="L31" s="2" t="b">
        <f t="shared" si="9"/>
        <v>0</v>
      </c>
      <c r="M31" s="2">
        <f t="shared" si="0"/>
        <v>0.02</v>
      </c>
      <c r="N31" s="2">
        <f t="shared" si="1"/>
        <v>0</v>
      </c>
      <c r="T31" s="7">
        <v>0.02</v>
      </c>
      <c r="U31" s="5">
        <v>23.47</v>
      </c>
      <c r="AN31" s="5" t="str">
        <f t="shared" si="2"/>
        <v/>
      </c>
      <c r="AP31" s="5" t="str">
        <f t="shared" si="3"/>
        <v/>
      </c>
      <c r="AR31" s="5" t="str">
        <f t="shared" si="10"/>
        <v/>
      </c>
      <c r="AU31" s="5">
        <f t="shared" si="5"/>
        <v>23.47</v>
      </c>
      <c r="AV31" s="30">
        <f t="shared" si="6"/>
        <v>1.9188877090132288E-3</v>
      </c>
      <c r="AW31" s="5">
        <f t="shared" si="7"/>
        <v>1.9188877090132288</v>
      </c>
    </row>
    <row r="32" spans="1:49" x14ac:dyDescent="0.25">
      <c r="A32" s="1" t="s">
        <v>100</v>
      </c>
      <c r="B32" s="1" t="s">
        <v>101</v>
      </c>
      <c r="C32" s="1" t="s">
        <v>102</v>
      </c>
      <c r="D32" s="1" t="s">
        <v>121</v>
      </c>
      <c r="E32" s="1" t="s">
        <v>57</v>
      </c>
      <c r="F32" s="1" t="s">
        <v>103</v>
      </c>
      <c r="G32" s="1" t="s">
        <v>53</v>
      </c>
      <c r="H32" s="1" t="s">
        <v>54</v>
      </c>
      <c r="I32" s="2">
        <v>160</v>
      </c>
      <c r="J32" s="2">
        <v>0.02</v>
      </c>
      <c r="K32" s="2">
        <f t="shared" si="8"/>
        <v>0.02</v>
      </c>
      <c r="L32" s="2" t="b">
        <f t="shared" si="9"/>
        <v>0</v>
      </c>
      <c r="M32" s="2">
        <f t="shared" si="0"/>
        <v>0.02</v>
      </c>
      <c r="N32" s="2">
        <f t="shared" si="1"/>
        <v>0</v>
      </c>
      <c r="T32" s="7">
        <v>0.02</v>
      </c>
      <c r="U32" s="5">
        <v>23.47</v>
      </c>
      <c r="AN32" s="5" t="str">
        <f t="shared" si="2"/>
        <v/>
      </c>
      <c r="AP32" s="5" t="str">
        <f t="shared" si="3"/>
        <v/>
      </c>
      <c r="AR32" s="5" t="str">
        <f t="shared" si="10"/>
        <v/>
      </c>
      <c r="AU32" s="5">
        <f t="shared" si="5"/>
        <v>23.47</v>
      </c>
      <c r="AV32" s="30">
        <f t="shared" si="6"/>
        <v>1.9188877090132288E-3</v>
      </c>
      <c r="AW32" s="5">
        <f t="shared" si="7"/>
        <v>1.9188877090132288</v>
      </c>
    </row>
    <row r="33" spans="1:49" x14ac:dyDescent="0.25">
      <c r="A33" s="1" t="s">
        <v>104</v>
      </c>
      <c r="B33" s="1" t="s">
        <v>72</v>
      </c>
      <c r="C33" s="1" t="s">
        <v>73</v>
      </c>
      <c r="D33" s="1" t="s">
        <v>118</v>
      </c>
      <c r="E33" s="1" t="s">
        <v>74</v>
      </c>
      <c r="F33" s="1" t="s">
        <v>87</v>
      </c>
      <c r="G33" s="1" t="s">
        <v>53</v>
      </c>
      <c r="H33" s="1" t="s">
        <v>54</v>
      </c>
      <c r="I33" s="2">
        <v>27.95</v>
      </c>
      <c r="J33" s="2">
        <v>19.34</v>
      </c>
      <c r="K33" s="2">
        <f t="shared" si="8"/>
        <v>19.34</v>
      </c>
      <c r="L33" s="2" t="b">
        <f t="shared" si="9"/>
        <v>0</v>
      </c>
      <c r="M33" s="2">
        <f t="shared" si="0"/>
        <v>19.34</v>
      </c>
      <c r="N33" s="2">
        <f t="shared" si="1"/>
        <v>0</v>
      </c>
      <c r="P33" s="4">
        <v>0.78</v>
      </c>
      <c r="Q33" s="5">
        <v>1689.48</v>
      </c>
      <c r="R33" s="6">
        <v>13.7</v>
      </c>
      <c r="S33" s="5">
        <v>27317.8</v>
      </c>
      <c r="T33" s="7">
        <v>4.2</v>
      </c>
      <c r="U33" s="5">
        <v>4928.7</v>
      </c>
      <c r="V33" s="8">
        <v>0.66</v>
      </c>
      <c r="W33" s="5">
        <v>232.32</v>
      </c>
      <c r="AN33" s="5" t="str">
        <f t="shared" si="2"/>
        <v/>
      </c>
      <c r="AP33" s="5" t="str">
        <f t="shared" si="3"/>
        <v/>
      </c>
      <c r="AR33" s="5" t="str">
        <f t="shared" si="10"/>
        <v/>
      </c>
      <c r="AU33" s="5">
        <f t="shared" si="5"/>
        <v>34168.299999999996</v>
      </c>
      <c r="AV33" s="11">
        <f t="shared" si="6"/>
        <v>2.7935718324617254</v>
      </c>
      <c r="AW33" s="5">
        <f t="shared" si="7"/>
        <v>2793.5718324617255</v>
      </c>
    </row>
    <row r="34" spans="1:49" x14ac:dyDescent="0.25">
      <c r="A34" s="1" t="s">
        <v>104</v>
      </c>
      <c r="B34" s="1" t="s">
        <v>72</v>
      </c>
      <c r="C34" s="1" t="s">
        <v>73</v>
      </c>
      <c r="D34" s="1" t="s">
        <v>118</v>
      </c>
      <c r="E34" s="1" t="s">
        <v>75</v>
      </c>
      <c r="F34" s="1" t="s">
        <v>87</v>
      </c>
      <c r="G34" s="1" t="s">
        <v>53</v>
      </c>
      <c r="H34" s="1" t="s">
        <v>54</v>
      </c>
      <c r="I34" s="2">
        <v>27.95</v>
      </c>
      <c r="J34" s="2">
        <v>7.99</v>
      </c>
      <c r="K34" s="2">
        <f t="shared" si="8"/>
        <v>7.99</v>
      </c>
      <c r="L34" s="2" t="b">
        <f t="shared" si="9"/>
        <v>0</v>
      </c>
      <c r="M34" s="2">
        <f t="shared" si="0"/>
        <v>7.99</v>
      </c>
      <c r="N34" s="2">
        <f t="shared" si="1"/>
        <v>0</v>
      </c>
      <c r="P34" s="4">
        <v>3.96</v>
      </c>
      <c r="Q34" s="5">
        <v>8577.36</v>
      </c>
      <c r="R34" s="6">
        <v>3.63</v>
      </c>
      <c r="S34" s="5">
        <v>7238.22</v>
      </c>
      <c r="T34" s="7">
        <v>0.4</v>
      </c>
      <c r="U34" s="5">
        <v>469.4</v>
      </c>
      <c r="AN34" s="5" t="str">
        <f t="shared" si="2"/>
        <v/>
      </c>
      <c r="AP34" s="5" t="str">
        <f t="shared" si="3"/>
        <v/>
      </c>
      <c r="AR34" s="5" t="str">
        <f t="shared" si="10"/>
        <v/>
      </c>
      <c r="AU34" s="5">
        <f t="shared" si="5"/>
        <v>16284.980000000001</v>
      </c>
      <c r="AV34" s="11">
        <f t="shared" si="6"/>
        <v>1.3314464407126652</v>
      </c>
      <c r="AW34" s="5">
        <f t="shared" si="7"/>
        <v>1331.4464407126652</v>
      </c>
    </row>
    <row r="35" spans="1:49" x14ac:dyDescent="0.25">
      <c r="A35" s="1" t="s">
        <v>105</v>
      </c>
      <c r="B35" s="1" t="s">
        <v>106</v>
      </c>
      <c r="C35" s="1" t="s">
        <v>107</v>
      </c>
      <c r="D35" s="1" t="s">
        <v>123</v>
      </c>
      <c r="E35" s="1" t="s">
        <v>75</v>
      </c>
      <c r="F35" s="1" t="s">
        <v>87</v>
      </c>
      <c r="G35" s="1" t="s">
        <v>53</v>
      </c>
      <c r="H35" s="1" t="s">
        <v>54</v>
      </c>
      <c r="I35" s="2">
        <v>12.05</v>
      </c>
      <c r="J35" s="2">
        <v>11.55</v>
      </c>
      <c r="K35" s="2">
        <f t="shared" si="8"/>
        <v>11.56</v>
      </c>
      <c r="L35" s="2" t="b">
        <f t="shared" si="9"/>
        <v>0</v>
      </c>
      <c r="M35" s="2">
        <f t="shared" si="0"/>
        <v>11.56</v>
      </c>
      <c r="N35" s="2">
        <f t="shared" si="1"/>
        <v>0</v>
      </c>
      <c r="Z35" s="2">
        <v>11.56</v>
      </c>
      <c r="AA35" s="5">
        <v>4069.12</v>
      </c>
      <c r="AN35" s="5" t="str">
        <f t="shared" si="2"/>
        <v/>
      </c>
      <c r="AP35" s="5" t="str">
        <f t="shared" si="3"/>
        <v/>
      </c>
      <c r="AR35" s="5" t="str">
        <f t="shared" si="10"/>
        <v/>
      </c>
      <c r="AU35" s="5">
        <f t="shared" si="5"/>
        <v>4069.12</v>
      </c>
      <c r="AV35" s="11">
        <f t="shared" si="6"/>
        <v>0.33268787194290195</v>
      </c>
      <c r="AW35" s="5">
        <f t="shared" si="7"/>
        <v>332.68787194290195</v>
      </c>
    </row>
    <row r="36" spans="1:49" x14ac:dyDescent="0.25">
      <c r="A36" s="1" t="s">
        <v>108</v>
      </c>
      <c r="B36" s="1" t="s">
        <v>109</v>
      </c>
      <c r="C36" s="1" t="s">
        <v>73</v>
      </c>
      <c r="D36" s="1" t="s">
        <v>117</v>
      </c>
      <c r="E36" s="1" t="s">
        <v>74</v>
      </c>
      <c r="F36" s="1" t="s">
        <v>87</v>
      </c>
      <c r="G36" s="1" t="s">
        <v>53</v>
      </c>
      <c r="H36" s="1" t="s">
        <v>54</v>
      </c>
      <c r="I36" s="2">
        <v>40</v>
      </c>
      <c r="J36" s="2">
        <v>19.2</v>
      </c>
      <c r="K36" s="2">
        <f t="shared" si="8"/>
        <v>19.18</v>
      </c>
      <c r="L36" s="2" t="b">
        <f t="shared" si="9"/>
        <v>0</v>
      </c>
      <c r="M36" s="2">
        <f t="shared" si="0"/>
        <v>19.18</v>
      </c>
      <c r="N36" s="2">
        <f t="shared" si="1"/>
        <v>0</v>
      </c>
      <c r="R36" s="6">
        <v>14.57</v>
      </c>
      <c r="S36" s="5">
        <v>29052.58</v>
      </c>
      <c r="T36" s="7">
        <v>4.6100000000000003</v>
      </c>
      <c r="U36" s="5">
        <v>5409.835</v>
      </c>
      <c r="AN36" s="5" t="str">
        <f t="shared" si="2"/>
        <v/>
      </c>
      <c r="AP36" s="5" t="str">
        <f t="shared" si="3"/>
        <v/>
      </c>
      <c r="AR36" s="5" t="str">
        <f t="shared" si="10"/>
        <v/>
      </c>
      <c r="AU36" s="5">
        <f t="shared" si="5"/>
        <v>34462.415000000001</v>
      </c>
      <c r="AV36" s="11">
        <f t="shared" si="6"/>
        <v>2.8176184306098482</v>
      </c>
      <c r="AW36" s="5">
        <f t="shared" si="7"/>
        <v>2817.6184306098485</v>
      </c>
    </row>
    <row r="37" spans="1:49" x14ac:dyDescent="0.25">
      <c r="A37" s="1" t="s">
        <v>108</v>
      </c>
      <c r="B37" s="1" t="s">
        <v>109</v>
      </c>
      <c r="C37" s="1" t="s">
        <v>73</v>
      </c>
      <c r="D37" s="1" t="s">
        <v>117</v>
      </c>
      <c r="E37" s="1" t="s">
        <v>75</v>
      </c>
      <c r="F37" s="1" t="s">
        <v>87</v>
      </c>
      <c r="G37" s="1" t="s">
        <v>53</v>
      </c>
      <c r="H37" s="1" t="s">
        <v>54</v>
      </c>
      <c r="I37" s="2">
        <v>40</v>
      </c>
      <c r="J37" s="2">
        <v>19.690000000000001</v>
      </c>
      <c r="K37" s="2">
        <f t="shared" si="8"/>
        <v>19.68</v>
      </c>
      <c r="L37" s="2" t="b">
        <f t="shared" si="9"/>
        <v>0</v>
      </c>
      <c r="M37" s="2">
        <f t="shared" si="0"/>
        <v>19.68</v>
      </c>
      <c r="N37" s="2">
        <f t="shared" si="1"/>
        <v>0</v>
      </c>
      <c r="R37" s="6">
        <v>9.07</v>
      </c>
      <c r="S37" s="5">
        <v>18085.580000000002</v>
      </c>
      <c r="T37" s="7">
        <v>9.59</v>
      </c>
      <c r="U37" s="5">
        <v>11253.865</v>
      </c>
      <c r="V37" s="8">
        <v>1.02</v>
      </c>
      <c r="W37" s="5">
        <v>359.04</v>
      </c>
      <c r="AN37" s="5" t="str">
        <f t="shared" si="2"/>
        <v/>
      </c>
      <c r="AP37" s="5" t="str">
        <f t="shared" si="3"/>
        <v/>
      </c>
      <c r="AR37" s="5" t="str">
        <f t="shared" si="10"/>
        <v/>
      </c>
      <c r="AU37" s="5">
        <f t="shared" si="5"/>
        <v>29698.485000000001</v>
      </c>
      <c r="AV37" s="11">
        <f t="shared" si="6"/>
        <v>2.4281234700815397</v>
      </c>
      <c r="AW37" s="5">
        <f t="shared" si="7"/>
        <v>2428.1234700815398</v>
      </c>
    </row>
    <row r="38" spans="1:49" x14ac:dyDescent="0.25">
      <c r="A38" s="1" t="s">
        <v>110</v>
      </c>
      <c r="B38" s="1" t="s">
        <v>72</v>
      </c>
      <c r="C38" s="1" t="s">
        <v>73</v>
      </c>
      <c r="D38" s="1" t="s">
        <v>118</v>
      </c>
      <c r="E38" s="1" t="s">
        <v>70</v>
      </c>
      <c r="F38" s="1" t="s">
        <v>103</v>
      </c>
      <c r="G38" s="1" t="s">
        <v>53</v>
      </c>
      <c r="H38" s="1" t="s">
        <v>54</v>
      </c>
      <c r="I38" s="2">
        <v>7.75</v>
      </c>
      <c r="J38" s="2">
        <v>7.72</v>
      </c>
      <c r="K38" s="2">
        <f t="shared" si="8"/>
        <v>6.26</v>
      </c>
      <c r="L38" s="2" t="b">
        <f t="shared" si="9"/>
        <v>0</v>
      </c>
      <c r="M38" s="2">
        <f t="shared" si="0"/>
        <v>6.26</v>
      </c>
      <c r="N38" s="2">
        <f t="shared" si="1"/>
        <v>0</v>
      </c>
      <c r="R38" s="6">
        <v>4.26</v>
      </c>
      <c r="S38" s="5">
        <v>8494.4399999999987</v>
      </c>
      <c r="T38" s="7">
        <v>2</v>
      </c>
      <c r="U38" s="5">
        <v>2347</v>
      </c>
      <c r="AN38" s="5" t="str">
        <f t="shared" si="2"/>
        <v/>
      </c>
      <c r="AP38" s="5" t="str">
        <f t="shared" si="3"/>
        <v/>
      </c>
      <c r="AR38" s="5" t="str">
        <f t="shared" si="10"/>
        <v/>
      </c>
      <c r="AU38" s="5">
        <f t="shared" si="5"/>
        <v>10841.439999999999</v>
      </c>
      <c r="AV38" s="11">
        <f t="shared" si="6"/>
        <v>0.88638713097590016</v>
      </c>
      <c r="AW38" s="5">
        <f t="shared" si="7"/>
        <v>886.38713097590016</v>
      </c>
    </row>
    <row r="39" spans="1:49" x14ac:dyDescent="0.25">
      <c r="A39" s="1" t="s">
        <v>111</v>
      </c>
      <c r="B39" s="1" t="s">
        <v>109</v>
      </c>
      <c r="C39" s="1" t="s">
        <v>73</v>
      </c>
      <c r="D39" s="1" t="s">
        <v>117</v>
      </c>
      <c r="E39" s="1" t="s">
        <v>70</v>
      </c>
      <c r="F39" s="1" t="s">
        <v>103</v>
      </c>
      <c r="G39" s="1" t="s">
        <v>53</v>
      </c>
      <c r="H39" s="1" t="s">
        <v>54</v>
      </c>
      <c r="I39" s="2">
        <v>2.75</v>
      </c>
      <c r="J39" s="2">
        <v>2.73</v>
      </c>
      <c r="K39" s="2">
        <f t="shared" si="8"/>
        <v>2.0499999999999998</v>
      </c>
      <c r="L39" s="2" t="b">
        <f t="shared" si="9"/>
        <v>0</v>
      </c>
      <c r="M39" s="2">
        <f t="shared" si="0"/>
        <v>2.0499999999999998</v>
      </c>
      <c r="N39" s="2">
        <f t="shared" si="1"/>
        <v>0</v>
      </c>
      <c r="R39" s="6">
        <v>1.88</v>
      </c>
      <c r="S39" s="5">
        <v>3748.72</v>
      </c>
      <c r="T39" s="7">
        <v>0.17</v>
      </c>
      <c r="U39" s="5">
        <v>199.495</v>
      </c>
      <c r="AN39" s="5" t="str">
        <f t="shared" si="2"/>
        <v/>
      </c>
      <c r="AP39" s="5" t="str">
        <f t="shared" si="3"/>
        <v/>
      </c>
      <c r="AR39" s="5" t="str">
        <f t="shared" si="10"/>
        <v/>
      </c>
      <c r="AU39" s="5">
        <f t="shared" si="5"/>
        <v>3948.2149999999997</v>
      </c>
      <c r="AV39" s="11">
        <f t="shared" si="6"/>
        <v>0.32280277955013487</v>
      </c>
      <c r="AW39" s="5">
        <f t="shared" si="7"/>
        <v>322.80277955013486</v>
      </c>
    </row>
    <row r="40" spans="1:49" x14ac:dyDescent="0.25">
      <c r="A40" s="1" t="s">
        <v>112</v>
      </c>
      <c r="B40" s="1" t="s">
        <v>101</v>
      </c>
      <c r="C40" s="1" t="s">
        <v>102</v>
      </c>
      <c r="D40" s="1" t="s">
        <v>121</v>
      </c>
      <c r="E40" s="1" t="s">
        <v>95</v>
      </c>
      <c r="F40" s="1" t="s">
        <v>103</v>
      </c>
      <c r="G40" s="1" t="s">
        <v>53</v>
      </c>
      <c r="H40" s="1" t="s">
        <v>54</v>
      </c>
      <c r="I40" s="2">
        <v>80</v>
      </c>
      <c r="J40" s="2">
        <v>37.93</v>
      </c>
      <c r="K40" s="2">
        <f t="shared" si="8"/>
        <v>10.430000000000001</v>
      </c>
      <c r="L40" s="2" t="b">
        <f t="shared" si="9"/>
        <v>0</v>
      </c>
      <c r="M40" s="2">
        <f t="shared" si="0"/>
        <v>9.9700000000000006</v>
      </c>
      <c r="N40" s="2">
        <f t="shared" si="1"/>
        <v>0.46</v>
      </c>
      <c r="T40" s="7">
        <v>9.9700000000000006</v>
      </c>
      <c r="U40" s="5">
        <v>11699.795</v>
      </c>
      <c r="AN40" s="5" t="str">
        <f t="shared" si="2"/>
        <v/>
      </c>
      <c r="AP40" s="5" t="str">
        <f t="shared" si="3"/>
        <v/>
      </c>
      <c r="AR40" s="5" t="str">
        <f t="shared" si="10"/>
        <v/>
      </c>
      <c r="AT40" s="2">
        <v>0.46</v>
      </c>
      <c r="AU40" s="5">
        <f t="shared" si="5"/>
        <v>11699.795</v>
      </c>
      <c r="AV40" s="11">
        <f t="shared" si="6"/>
        <v>0.9565655229430946</v>
      </c>
      <c r="AW40" s="5">
        <f t="shared" si="7"/>
        <v>956.56552294309461</v>
      </c>
    </row>
    <row r="41" spans="1:49" x14ac:dyDescent="0.25">
      <c r="A41" s="1" t="s">
        <v>112</v>
      </c>
      <c r="B41" s="1" t="s">
        <v>101</v>
      </c>
      <c r="C41" s="1" t="s">
        <v>102</v>
      </c>
      <c r="D41" s="1" t="s">
        <v>121</v>
      </c>
      <c r="E41" s="1" t="s">
        <v>57</v>
      </c>
      <c r="F41" s="1" t="s">
        <v>103</v>
      </c>
      <c r="G41" s="1" t="s">
        <v>53</v>
      </c>
      <c r="H41" s="1" t="s">
        <v>54</v>
      </c>
      <c r="I41" s="2">
        <v>80</v>
      </c>
      <c r="J41" s="2">
        <v>38.99</v>
      </c>
      <c r="K41" s="2">
        <f t="shared" si="8"/>
        <v>14.299999999999999</v>
      </c>
      <c r="L41" s="2" t="b">
        <f t="shared" si="9"/>
        <v>0</v>
      </c>
      <c r="M41" s="2">
        <f t="shared" si="0"/>
        <v>13.62</v>
      </c>
      <c r="N41" s="2">
        <f t="shared" si="1"/>
        <v>0.68</v>
      </c>
      <c r="T41" s="7">
        <v>13.62</v>
      </c>
      <c r="U41" s="5">
        <v>15983.07</v>
      </c>
      <c r="AN41" s="5" t="str">
        <f t="shared" si="2"/>
        <v/>
      </c>
      <c r="AP41" s="5" t="str">
        <f t="shared" si="3"/>
        <v/>
      </c>
      <c r="AR41" s="5" t="str">
        <f t="shared" si="10"/>
        <v/>
      </c>
      <c r="AT41" s="2">
        <v>0.68</v>
      </c>
      <c r="AU41" s="5">
        <f t="shared" si="5"/>
        <v>15983.07</v>
      </c>
      <c r="AV41" s="11">
        <f t="shared" si="6"/>
        <v>1.3067625298380088</v>
      </c>
      <c r="AW41" s="5">
        <f t="shared" si="7"/>
        <v>1306.7625298380087</v>
      </c>
    </row>
    <row r="42" spans="1:49" x14ac:dyDescent="0.25">
      <c r="B42" s="29" t="s">
        <v>115</v>
      </c>
      <c r="K42" s="2">
        <f t="shared" si="8"/>
        <v>0</v>
      </c>
      <c r="L42" s="2" t="b">
        <f t="shared" si="9"/>
        <v>0</v>
      </c>
      <c r="AN42" s="5" t="str">
        <f t="shared" si="2"/>
        <v/>
      </c>
      <c r="AP42" s="5" t="str">
        <f t="shared" si="3"/>
        <v/>
      </c>
      <c r="AR42" s="5" t="str">
        <f t="shared" si="10"/>
        <v/>
      </c>
      <c r="AU42" s="5">
        <f t="shared" si="5"/>
        <v>0</v>
      </c>
      <c r="AV42" s="11">
        <f t="shared" si="6"/>
        <v>0</v>
      </c>
      <c r="AW42" s="5">
        <f t="shared" si="7"/>
        <v>0</v>
      </c>
    </row>
    <row r="43" spans="1:49" x14ac:dyDescent="0.25">
      <c r="B43" s="1" t="s">
        <v>113</v>
      </c>
      <c r="C43" s="1" t="s">
        <v>126</v>
      </c>
      <c r="D43" s="1" t="s">
        <v>127</v>
      </c>
      <c r="J43" s="2">
        <v>7.6499999999999986</v>
      </c>
      <c r="K43" s="2">
        <f t="shared" si="8"/>
        <v>6.65</v>
      </c>
      <c r="L43" s="2" t="b">
        <f t="shared" si="9"/>
        <v>0</v>
      </c>
      <c r="M43" s="2">
        <f t="shared" si="0"/>
        <v>6.65</v>
      </c>
      <c r="N43" s="2">
        <f t="shared" si="1"/>
        <v>0</v>
      </c>
      <c r="AI43" s="9">
        <v>6.65</v>
      </c>
      <c r="AJ43" s="5">
        <v>13190.65</v>
      </c>
      <c r="AN43" s="5" t="str">
        <f t="shared" si="2"/>
        <v/>
      </c>
      <c r="AP43" s="5" t="str">
        <f t="shared" si="3"/>
        <v/>
      </c>
      <c r="AR43" s="5" t="str">
        <f t="shared" si="10"/>
        <v/>
      </c>
      <c r="AU43" s="5">
        <f t="shared" si="5"/>
        <v>13190.65</v>
      </c>
      <c r="AV43" s="11">
        <f t="shared" si="6"/>
        <v>1.0784565896418981</v>
      </c>
      <c r="AW43" s="5">
        <f t="shared" si="7"/>
        <v>1078.4565896418981</v>
      </c>
    </row>
    <row r="44" spans="1:49" x14ac:dyDescent="0.25">
      <c r="B44" s="29" t="s">
        <v>116</v>
      </c>
      <c r="K44" s="2">
        <f t="shared" si="8"/>
        <v>0</v>
      </c>
      <c r="L44" s="2" t="b">
        <f t="shared" si="9"/>
        <v>0</v>
      </c>
      <c r="AN44" s="5" t="str">
        <f t="shared" si="2"/>
        <v/>
      </c>
      <c r="AP44" s="5" t="str">
        <f t="shared" si="3"/>
        <v/>
      </c>
      <c r="AR44" s="5" t="str">
        <f t="shared" si="10"/>
        <v/>
      </c>
      <c r="AU44" s="5">
        <f t="shared" si="5"/>
        <v>0</v>
      </c>
      <c r="AV44" s="11">
        <f t="shared" si="6"/>
        <v>0</v>
      </c>
      <c r="AW44" s="5">
        <f t="shared" si="7"/>
        <v>0</v>
      </c>
    </row>
    <row r="45" spans="1:49" x14ac:dyDescent="0.25">
      <c r="B45" s="1" t="s">
        <v>124</v>
      </c>
      <c r="C45" s="1" t="s">
        <v>128</v>
      </c>
      <c r="D45" s="1" t="s">
        <v>129</v>
      </c>
      <c r="J45" s="2">
        <v>14.29</v>
      </c>
      <c r="K45" s="2">
        <f t="shared" si="8"/>
        <v>13.19</v>
      </c>
      <c r="L45" s="2" t="b">
        <f t="shared" si="9"/>
        <v>0</v>
      </c>
      <c r="M45" s="2">
        <f t="shared" si="0"/>
        <v>13.19</v>
      </c>
      <c r="N45" s="2">
        <f t="shared" si="1"/>
        <v>0</v>
      </c>
      <c r="AI45" s="9">
        <v>13.19</v>
      </c>
      <c r="AJ45" s="5">
        <v>24100.45</v>
      </c>
      <c r="AN45" s="5" t="str">
        <f t="shared" si="2"/>
        <v/>
      </c>
      <c r="AP45" s="5" t="str">
        <f t="shared" si="3"/>
        <v/>
      </c>
      <c r="AR45" s="5" t="str">
        <f t="shared" si="10"/>
        <v/>
      </c>
      <c r="AU45" s="5">
        <f t="shared" si="5"/>
        <v>24100.45</v>
      </c>
      <c r="AV45" s="30">
        <f t="shared" si="6"/>
        <v>1.970432777447289</v>
      </c>
      <c r="AW45" s="5">
        <f t="shared" si="7"/>
        <v>1970.432777447289</v>
      </c>
    </row>
    <row r="46" spans="1:49" x14ac:dyDescent="0.25">
      <c r="B46" s="1" t="s">
        <v>125</v>
      </c>
      <c r="C46" s="1" t="s">
        <v>128</v>
      </c>
      <c r="D46" s="1" t="s">
        <v>129</v>
      </c>
      <c r="J46" s="2">
        <v>1.93</v>
      </c>
      <c r="K46" s="2">
        <f t="shared" si="8"/>
        <v>1.56</v>
      </c>
      <c r="L46" s="2" t="b">
        <f t="shared" si="9"/>
        <v>0</v>
      </c>
      <c r="M46" s="2">
        <f t="shared" si="0"/>
        <v>1.56</v>
      </c>
      <c r="N46" s="2">
        <f t="shared" si="1"/>
        <v>0</v>
      </c>
      <c r="AI46" s="9">
        <v>1.56</v>
      </c>
      <c r="AJ46" s="5">
        <v>2488.1999999999998</v>
      </c>
      <c r="AN46" s="5" t="str">
        <f t="shared" si="2"/>
        <v/>
      </c>
      <c r="AP46" s="5" t="str">
        <f t="shared" si="3"/>
        <v/>
      </c>
      <c r="AR46" s="5" t="str">
        <f t="shared" si="10"/>
        <v/>
      </c>
      <c r="AU46" s="5">
        <f t="shared" si="5"/>
        <v>2488.1999999999998</v>
      </c>
      <c r="AV46" s="30">
        <f t="shared" si="6"/>
        <v>0.203433165639826</v>
      </c>
      <c r="AW46" s="5">
        <f t="shared" si="7"/>
        <v>203.43316563982597</v>
      </c>
    </row>
    <row r="47" spans="1:49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">
        <f t="shared" ref="K47:K48" si="11">SUM(M47:N47)</f>
        <v>770.35999999999967</v>
      </c>
      <c r="L47" s="2">
        <f t="shared" ref="L47:L48" si="12">IF(K47&gt;J47,1)</f>
        <v>1</v>
      </c>
      <c r="M47" s="20">
        <f t="shared" ref="M47:AW47" si="13">SUM(M3:M46)</f>
        <v>768.17999999999972</v>
      </c>
      <c r="N47" s="20">
        <f t="shared" si="13"/>
        <v>2.1800000000000002</v>
      </c>
      <c r="O47" s="21">
        <f t="shared" si="13"/>
        <v>0</v>
      </c>
      <c r="P47" s="22">
        <f t="shared" si="13"/>
        <v>53.739999999999995</v>
      </c>
      <c r="Q47" s="23">
        <f t="shared" si="13"/>
        <v>123082.94999999998</v>
      </c>
      <c r="R47" s="24">
        <f t="shared" si="13"/>
        <v>292.40999999999997</v>
      </c>
      <c r="S47" s="23">
        <f t="shared" si="13"/>
        <v>630433.00999999989</v>
      </c>
      <c r="T47" s="25">
        <f t="shared" si="13"/>
        <v>300.17999999999995</v>
      </c>
      <c r="U47" s="23">
        <f t="shared" si="13"/>
        <v>392254.10999999993</v>
      </c>
      <c r="V47" s="26">
        <f t="shared" si="13"/>
        <v>84.95999999999998</v>
      </c>
      <c r="W47" s="23">
        <f t="shared" si="13"/>
        <v>32986.799999999996</v>
      </c>
      <c r="X47" s="20">
        <f t="shared" si="13"/>
        <v>0</v>
      </c>
      <c r="Y47" s="23">
        <f t="shared" si="13"/>
        <v>0</v>
      </c>
      <c r="Z47" s="20">
        <f t="shared" si="13"/>
        <v>11.56</v>
      </c>
      <c r="AA47" s="23">
        <f t="shared" si="13"/>
        <v>4069.12</v>
      </c>
      <c r="AB47" s="27">
        <f t="shared" si="13"/>
        <v>0</v>
      </c>
      <c r="AC47" s="23">
        <f t="shared" si="13"/>
        <v>0</v>
      </c>
      <c r="AD47" s="28">
        <f t="shared" si="13"/>
        <v>3.9299999999999997</v>
      </c>
      <c r="AE47" s="23">
        <f t="shared" si="13"/>
        <v>499.11</v>
      </c>
      <c r="AF47" s="20">
        <f t="shared" si="13"/>
        <v>0</v>
      </c>
      <c r="AG47" s="20">
        <f t="shared" si="13"/>
        <v>0</v>
      </c>
      <c r="AH47" s="23">
        <f t="shared" si="13"/>
        <v>0</v>
      </c>
      <c r="AI47" s="27">
        <f t="shared" si="13"/>
        <v>21.4</v>
      </c>
      <c r="AJ47" s="23">
        <f t="shared" si="13"/>
        <v>39779.299999999996</v>
      </c>
      <c r="AK47" s="20">
        <f t="shared" si="13"/>
        <v>0</v>
      </c>
      <c r="AL47" s="23">
        <f t="shared" si="13"/>
        <v>0</v>
      </c>
      <c r="AM47" s="21">
        <f t="shared" si="13"/>
        <v>0</v>
      </c>
      <c r="AN47" s="23">
        <f t="shared" si="13"/>
        <v>0</v>
      </c>
      <c r="AO47" s="21">
        <f t="shared" si="13"/>
        <v>0</v>
      </c>
      <c r="AP47" s="23">
        <f t="shared" si="13"/>
        <v>0</v>
      </c>
      <c r="AQ47" s="20">
        <f t="shared" si="13"/>
        <v>0</v>
      </c>
      <c r="AR47" s="23">
        <f t="shared" si="13"/>
        <v>0</v>
      </c>
      <c r="AS47" s="20">
        <f t="shared" si="13"/>
        <v>0</v>
      </c>
      <c r="AT47" s="20">
        <f t="shared" si="13"/>
        <v>2.1800000000000002</v>
      </c>
      <c r="AU47" s="23">
        <f t="shared" si="13"/>
        <v>1223104.4000000001</v>
      </c>
      <c r="AV47" s="20">
        <f t="shared" si="13"/>
        <v>100</v>
      </c>
      <c r="AW47" s="23">
        <f t="shared" si="13"/>
        <v>100000.00000000001</v>
      </c>
    </row>
    <row r="48" spans="1:49" x14ac:dyDescent="0.25">
      <c r="D48" s="1" t="s">
        <v>120</v>
      </c>
      <c r="K48" s="2">
        <f t="shared" si="11"/>
        <v>0</v>
      </c>
      <c r="L48" s="2" t="b">
        <f t="shared" si="12"/>
        <v>0</v>
      </c>
    </row>
    <row r="50" spans="2:3" x14ac:dyDescent="0.25">
      <c r="B50" s="29" t="s">
        <v>114</v>
      </c>
      <c r="C50" s="1">
        <f>SUM(M47,N47)</f>
        <v>770.35999999999967</v>
      </c>
    </row>
  </sheetData>
  <autoFilter ref="A2:AW48" xr:uid="{00000000-0001-0000-0000-000000000000}"/>
  <conditionalFormatting sqref="I46:I70">
    <cfRule type="notContainsText" dxfId="12" priority="7" operator="notContains" text="#########">
      <formula>ISERROR(SEARCH("#########",I46))</formula>
    </cfRule>
  </conditionalFormatting>
  <conditionalFormatting sqref="J47:J48">
    <cfRule type="notContainsText" dxfId="11" priority="34" operator="notContains" text="#########">
      <formula>ISERROR(SEARCH("#########",J47))</formula>
    </cfRule>
  </conditionalFormatting>
  <conditionalFormatting sqref="J50:L51">
    <cfRule type="notContainsText" dxfId="10" priority="36" operator="notContains" text="#########">
      <formula>ISERROR(SEARCH("#########",J50))</formula>
    </cfRule>
  </conditionalFormatting>
  <conditionalFormatting sqref="J58:L59">
    <cfRule type="notContainsText" dxfId="9" priority="38" operator="notContains" text="#########">
      <formula>ISERROR(SEARCH("#########",J58))</formula>
    </cfRule>
  </conditionalFormatting>
  <conditionalFormatting sqref="J61:L62">
    <cfRule type="notContainsText" dxfId="8" priority="40" operator="notContains" text="#########">
      <formula>ISERROR(SEARCH("#########",J61))</formula>
    </cfRule>
  </conditionalFormatting>
  <conditionalFormatting sqref="J67:L67">
    <cfRule type="notContainsText" dxfId="7" priority="42" operator="notContains" text="#########">
      <formula>ISERROR(SEARCH("#########",J67))</formula>
    </cfRule>
  </conditionalFormatting>
  <conditionalFormatting sqref="K3:K46">
    <cfRule type="cellIs" dxfId="6" priority="1" operator="between">
      <formula>0</formula>
      <formula>0.01</formula>
    </cfRule>
    <cfRule type="cellIs" dxfId="5" priority="2" operator="between">
      <formula>40.01</formula>
      <formula>41.99</formula>
    </cfRule>
    <cfRule type="cellIs" dxfId="4" priority="3" operator="lessThanOrEqual">
      <formula>0.09</formula>
    </cfRule>
  </conditionalFormatting>
  <conditionalFormatting sqref="K47:K48">
    <cfRule type="cellIs" dxfId="3" priority="6" operator="greaterThanOrEqual">
      <formula>41.99</formula>
    </cfRule>
  </conditionalFormatting>
  <conditionalFormatting sqref="L3:L48">
    <cfRule type="cellIs" dxfId="2" priority="5" operator="between">
      <formula>1</formula>
      <formula>1</formula>
    </cfRule>
  </conditionalFormatting>
  <conditionalFormatting sqref="M60:N60">
    <cfRule type="notContainsText" dxfId="1" priority="49" operator="notContains" text="#########">
      <formula>ISERROR(SEARCH("#########",M60))</formula>
    </cfRule>
  </conditionalFormatting>
  <conditionalFormatting sqref="M69:N69">
    <cfRule type="notContainsText" dxfId="0" priority="51" operator="notContains" text="#########">
      <formula>ISERROR(SEARCH("#########",M69))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AD38D7-96F1-4342-B5BB-1B7C34AD2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F4C800-2270-4D35-B11D-3F17FFE692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Orthengren</dc:creator>
  <cp:lastModifiedBy>Scott Henderson</cp:lastModifiedBy>
  <dcterms:created xsi:type="dcterms:W3CDTF">2024-06-20T13:16:13Z</dcterms:created>
  <dcterms:modified xsi:type="dcterms:W3CDTF">2024-08-20T19:47:11Z</dcterms:modified>
</cp:coreProperties>
</file>