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2/JD 07/"/>
    </mc:Choice>
  </mc:AlternateContent>
  <xr:revisionPtr revIDLastSave="2" documentId="8_{01D35871-0B53-452F-9AA9-0CF125DB9383}" xr6:coauthVersionLast="47" xr6:coauthVersionMax="47" xr10:uidLastSave="{C3A96444-C913-442F-8A18-BA62BD3C9D8D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Sheet1!$A$2:$AW$22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K5" i="1"/>
  <c r="L5" i="1" s="1"/>
  <c r="K6" i="1"/>
  <c r="L6" i="1"/>
  <c r="K7" i="1"/>
  <c r="L7" i="1"/>
  <c r="K8" i="1"/>
  <c r="L8" i="1" s="1"/>
  <c r="K9" i="1"/>
  <c r="L9" i="1"/>
  <c r="K10" i="1"/>
  <c r="L10" i="1"/>
  <c r="K11" i="1"/>
  <c r="L11" i="1" s="1"/>
  <c r="K12" i="1"/>
  <c r="L12" i="1"/>
  <c r="K13" i="1"/>
  <c r="L13" i="1"/>
  <c r="K14" i="1"/>
  <c r="L14" i="1" s="1"/>
  <c r="K15" i="1"/>
  <c r="L15" i="1"/>
  <c r="K16" i="1"/>
  <c r="L16" i="1"/>
  <c r="K17" i="1"/>
  <c r="L17" i="1" s="1"/>
  <c r="K18" i="1"/>
  <c r="L18" i="1"/>
  <c r="K3" i="1"/>
  <c r="L3" i="1" s="1"/>
  <c r="AU22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U22" i="1"/>
  <c r="W22" i="1"/>
  <c r="AJ22" i="1"/>
  <c r="AT22" i="1"/>
  <c r="AS22" i="1"/>
  <c r="AQ22" i="1"/>
  <c r="AO22" i="1"/>
  <c r="AM22" i="1"/>
  <c r="AL22" i="1"/>
  <c r="AK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V22" i="1"/>
  <c r="T22" i="1"/>
  <c r="S22" i="1"/>
  <c r="R22" i="1"/>
  <c r="Q22" i="1"/>
  <c r="P22" i="1"/>
  <c r="O22" i="1"/>
  <c r="AR21" i="1"/>
  <c r="AP21" i="1"/>
  <c r="AN21" i="1"/>
  <c r="N21" i="1"/>
  <c r="M21" i="1"/>
  <c r="AR20" i="1"/>
  <c r="AP20" i="1"/>
  <c r="AN20" i="1"/>
  <c r="N20" i="1"/>
  <c r="M20" i="1"/>
  <c r="AR18" i="1"/>
  <c r="AP18" i="1"/>
  <c r="AN18" i="1"/>
  <c r="N18" i="1"/>
  <c r="M18" i="1"/>
  <c r="AR17" i="1"/>
  <c r="AP17" i="1"/>
  <c r="AN17" i="1"/>
  <c r="N17" i="1"/>
  <c r="M17" i="1"/>
  <c r="AR16" i="1"/>
  <c r="AP16" i="1"/>
  <c r="AN16" i="1"/>
  <c r="N16" i="1"/>
  <c r="M16" i="1"/>
  <c r="AR15" i="1"/>
  <c r="AP15" i="1"/>
  <c r="AN15" i="1"/>
  <c r="N15" i="1"/>
  <c r="M15" i="1"/>
  <c r="AR14" i="1"/>
  <c r="AP14" i="1"/>
  <c r="AN14" i="1"/>
  <c r="N14" i="1"/>
  <c r="M14" i="1"/>
  <c r="AR13" i="1"/>
  <c r="AP13" i="1"/>
  <c r="AN13" i="1"/>
  <c r="N13" i="1"/>
  <c r="M13" i="1"/>
  <c r="AR12" i="1"/>
  <c r="AP12" i="1"/>
  <c r="AN12" i="1"/>
  <c r="N12" i="1"/>
  <c r="M12" i="1"/>
  <c r="AR11" i="1"/>
  <c r="AP11" i="1"/>
  <c r="AN11" i="1"/>
  <c r="N11" i="1"/>
  <c r="M11" i="1"/>
  <c r="AR10" i="1"/>
  <c r="AP10" i="1"/>
  <c r="AN10" i="1"/>
  <c r="N10" i="1"/>
  <c r="M10" i="1"/>
  <c r="AR9" i="1"/>
  <c r="AP9" i="1"/>
  <c r="AN9" i="1"/>
  <c r="N9" i="1"/>
  <c r="M9" i="1"/>
  <c r="AR8" i="1"/>
  <c r="AP8" i="1"/>
  <c r="AN8" i="1"/>
  <c r="N8" i="1"/>
  <c r="M8" i="1"/>
  <c r="AR7" i="1"/>
  <c r="AP7" i="1"/>
  <c r="AN7" i="1"/>
  <c r="N7" i="1"/>
  <c r="M7" i="1"/>
  <c r="AR6" i="1"/>
  <c r="AP6" i="1"/>
  <c r="AN6" i="1"/>
  <c r="N6" i="1"/>
  <c r="M6" i="1"/>
  <c r="AR5" i="1"/>
  <c r="AP5" i="1"/>
  <c r="AN5" i="1"/>
  <c r="N5" i="1"/>
  <c r="M5" i="1"/>
  <c r="AR4" i="1"/>
  <c r="AP4" i="1"/>
  <c r="AN4" i="1"/>
  <c r="N4" i="1"/>
  <c r="M4" i="1"/>
  <c r="AU3" i="1"/>
  <c r="AR3" i="1"/>
  <c r="AR22" i="1" s="1"/>
  <c r="AP3" i="1"/>
  <c r="AN3" i="1"/>
  <c r="AN22" i="1" s="1"/>
  <c r="N3" i="1"/>
  <c r="N22" i="1" s="1"/>
  <c r="M3" i="1"/>
  <c r="AV13" i="1" l="1"/>
  <c r="AW13" i="1" s="1"/>
  <c r="AV11" i="1"/>
  <c r="AW11" i="1" s="1"/>
  <c r="AV5" i="1"/>
  <c r="AW5" i="1" s="1"/>
  <c r="AV19" i="1"/>
  <c r="AW19" i="1" s="1"/>
  <c r="AV18" i="1"/>
  <c r="AW18" i="1" s="1"/>
  <c r="AV12" i="1"/>
  <c r="AW12" i="1" s="1"/>
  <c r="AV10" i="1"/>
  <c r="AW10" i="1" s="1"/>
  <c r="AV4" i="1"/>
  <c r="AW4" i="1" s="1"/>
  <c r="M22" i="1"/>
  <c r="C25" i="1" s="1"/>
  <c r="AP22" i="1"/>
  <c r="AV3" i="1"/>
  <c r="AV16" i="1" l="1"/>
  <c r="AW16" i="1" s="1"/>
  <c r="AV14" i="1"/>
  <c r="AW14" i="1" s="1"/>
  <c r="AV8" i="1"/>
  <c r="AW8" i="1" s="1"/>
  <c r="AV17" i="1"/>
  <c r="AW17" i="1" s="1"/>
  <c r="AV9" i="1"/>
  <c r="AW9" i="1" s="1"/>
  <c r="AV20" i="1"/>
  <c r="AW20" i="1" s="1"/>
  <c r="AV6" i="1"/>
  <c r="AW6" i="1" s="1"/>
  <c r="AV21" i="1"/>
  <c r="AW21" i="1" s="1"/>
  <c r="AV15" i="1"/>
  <c r="AW15" i="1" s="1"/>
  <c r="AV7" i="1"/>
  <c r="AW7" i="1" s="1"/>
  <c r="AW3" i="1"/>
  <c r="AW22" i="1" l="1"/>
  <c r="AV22" i="1"/>
</calcChain>
</file>

<file path=xl/sharedStrings.xml><?xml version="1.0" encoding="utf-8"?>
<sst xmlns="http://schemas.openxmlformats.org/spreadsheetml/2006/main" count="184" uniqueCount="96">
  <si>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</si>
  <si>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</si>
  <si>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</si>
  <si>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</si>
  <si>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</si>
  <si>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</si>
  <si>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</si>
  <si>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</si>
  <si>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</si>
  <si>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</si>
  <si>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</si>
  <si>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</si>
  <si>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</si>
  <si>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</si>
  <si>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</si>
  <si>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</si>
  <si>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</si>
  <si>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</si>
  <si>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</si>
  <si>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</si>
  <si>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</si>
  <si>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</si>
  <si>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</si>
  <si>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</si>
  <si>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</si>
  <si>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</si>
  <si>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</si>
  <si>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</si>
  <si>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</si>
  <si>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</si>
  <si>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</si>
  <si>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</si>
  <si>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</si>
  <si>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</si>
  <si>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</si>
  <si>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</si>
  <si>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</si>
  <si>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</si>
  <si>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</si>
  <si>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</si>
  <si>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</si>
  <si>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</si>
  <si>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</si>
  <si>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</si>
  <si>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</si>
  <si>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</si>
  <si>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</si>
  <si>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</si>
  <si>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10-025-0100</t>
  </si>
  <si>
    <t>RAHN ASSETS LLC</t>
  </si>
  <si>
    <t>39872 COUNTY ROAD 46</t>
  </si>
  <si>
    <t>NENW</t>
  </si>
  <si>
    <t>25</t>
  </si>
  <si>
    <t>105</t>
  </si>
  <si>
    <t>035</t>
  </si>
  <si>
    <t>SENW</t>
  </si>
  <si>
    <t>SWNE</t>
  </si>
  <si>
    <t>10-025-0300</t>
  </si>
  <si>
    <t>HARDER/SLADE &amp; EMILY</t>
  </si>
  <si>
    <t>1013 MIDWAY RD</t>
  </si>
  <si>
    <t>SWNW</t>
  </si>
  <si>
    <t>NWNW</t>
  </si>
  <si>
    <t>10-025-0401</t>
  </si>
  <si>
    <t>JENSEN/CALE E</t>
  </si>
  <si>
    <t>40511 440TH ST</t>
  </si>
  <si>
    <t>SWSW</t>
  </si>
  <si>
    <t>NWSW</t>
  </si>
  <si>
    <t>10-025-0402</t>
  </si>
  <si>
    <t>JENSEN/JUHL T/ETAL</t>
  </si>
  <si>
    <t>1122 PROSPECT AVE</t>
  </si>
  <si>
    <t>NWSE</t>
  </si>
  <si>
    <t>10-025-0500</t>
  </si>
  <si>
    <t>P RAHN FAMILY LLP</t>
  </si>
  <si>
    <t>39872 COUNTY RD 46</t>
  </si>
  <si>
    <t>NESW</t>
  </si>
  <si>
    <t>SESW</t>
  </si>
  <si>
    <t>10-026-0100</t>
  </si>
  <si>
    <t>STEVENS/DARREL &amp; JOYCE</t>
  </si>
  <si>
    <t>720 PLUM AVE</t>
  </si>
  <si>
    <t>NENE</t>
  </si>
  <si>
    <t>26</t>
  </si>
  <si>
    <t>SENE</t>
  </si>
  <si>
    <t>10-026-0400</t>
  </si>
  <si>
    <t>TURNER/AUGUST &amp; WANDA/TRUSTEES</t>
  </si>
  <si>
    <t>51913 COUNTY RD 17</t>
  </si>
  <si>
    <t>NESE</t>
  </si>
  <si>
    <t>SESE</t>
  </si>
  <si>
    <t>CR-46</t>
  </si>
  <si>
    <t>CSAH 13</t>
  </si>
  <si>
    <t>TOTAL WATERSHED ACRES:</t>
  </si>
  <si>
    <t>COTTONWOOD CO ROADS</t>
  </si>
  <si>
    <t>BINGHAM LAKE MN 56118</t>
  </si>
  <si>
    <t>HERON LAKE MN 56137</t>
  </si>
  <si>
    <t>MOUNTAIN LAKE MN 56159</t>
  </si>
  <si>
    <t>WINDOM MN 56101</t>
  </si>
  <si>
    <t>1355 9TH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</si>
</sst>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"/>
  <sheetViews>
    <sheetView tabSelected="1" topLeftCell="S1" workbookViewId="0">
      <selection activeCell="AW11" sqref="AW11:AW12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0" width="17.7109375" style="2" customWidth="1"/>
    <col min="11" max="12" width="17.7109375" style="2" hidden="1" customWidth="1"/>
    <col min="13" max="14" width="17.7109375" style="2" customWidth="1"/>
    <col min="15" max="15" width="20.7109375" style="3" customWidth="1"/>
    <col min="16" max="16" width="13.7109375" style="4" customWidth="1"/>
    <col min="17" max="17" width="13.7109375" style="5" customWidth="1"/>
    <col min="18" max="18" width="13.7109375" style="6" customWidth="1"/>
    <col min="19" max="19" width="13.7109375" style="5" customWidth="1"/>
    <col min="20" max="20" width="13.7109375" style="7" customWidth="1"/>
    <col min="21" max="21" width="13.7109375" style="5" customWidth="1"/>
    <col min="22" max="22" width="13.7109375" style="8" customWidth="1"/>
    <col min="23" max="23" width="13.7109375" style="5" customWidth="1"/>
    <col min="24" max="24" width="17.7109375" style="2" hidden="1" customWidth="1"/>
    <col min="25" max="25" width="17.7109375" style="5" hidden="1" customWidth="1"/>
    <col min="26" max="26" width="17.7109375" style="2" hidden="1" customWidth="1"/>
    <col min="27" max="27" width="17.7109375" style="5" hidden="1" customWidth="1"/>
    <col min="28" max="28" width="17.7109375" style="9" hidden="1" customWidth="1"/>
    <col min="29" max="29" width="17.7109375" style="5" hidden="1" customWidth="1"/>
    <col min="30" max="30" width="17.7109375" style="10" hidden="1" customWidth="1"/>
    <col min="31" max="31" width="17.7109375" style="5" hidden="1" customWidth="1"/>
    <col min="32" max="33" width="17.7109375" style="2" hidden="1" customWidth="1"/>
    <col min="34" max="34" width="17.7109375" style="5" hidden="1" customWidth="1"/>
    <col min="35" max="35" width="17.7109375" style="9" customWidth="1"/>
    <col min="36" max="36" width="17.7109375" style="5" customWidth="1"/>
    <col min="37" max="37" width="19.7109375" style="2" hidden="1" customWidth="1"/>
    <col min="38" max="38" width="19.7109375" style="5" hidden="1" customWidth="1"/>
    <col min="39" max="39" width="17.7109375" style="3" customWidth="1"/>
    <col min="40" max="40" width="17.7109375" style="5" customWidth="1"/>
    <col min="41" max="41" width="17.7109375" style="3" customWidth="1"/>
    <col min="42" max="42" width="17.7109375" style="5" customWidth="1"/>
    <col min="43" max="43" width="17.7109375" style="2" hidden="1" customWidth="1"/>
    <col min="44" max="44" width="17.7109375" style="5" hidden="1" customWidth="1"/>
    <col min="45" max="46" width="17.7109375" style="2" customWidth="1"/>
    <col min="47" max="47" width="17.7109375" style="5" customWidth="1"/>
    <col min="48" max="48" width="17.7109375" style="11" customWidth="1"/>
    <col min="49" max="49" width="17.7109375" style="5" customWidth="1"/>
  </cols>
  <sheetData>
    <row r="1" spans="1:49" x14ac:dyDescent="0.25">
      <c r="AN1" s="5">
        <v>0</v>
      </c>
      <c r="AP1" s="5">
        <v>0</v>
      </c>
      <c r="AR1" s="5">
        <v>1</v>
      </c>
      <c r="AW1" s="5" t="s">
        <v>0</v>
      </c>
    </row>
    <row r="2" spans="1:49" ht="67.900000000000006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/>
      <c r="L2" s="12"/>
      <c r="M2" s="12" t="s">
        <v>11</v>
      </c>
      <c r="N2" s="12" t="s">
        <v>12</v>
      </c>
      <c r="O2" s="13" t="s">
        <v>13</v>
      </c>
      <c r="P2" s="14" t="s">
        <v>14</v>
      </c>
      <c r="Q2" s="12" t="s">
        <v>15</v>
      </c>
      <c r="R2" s="15" t="s">
        <v>16</v>
      </c>
      <c r="S2" s="12" t="s">
        <v>17</v>
      </c>
      <c r="T2" s="16" t="s">
        <v>18</v>
      </c>
      <c r="U2" s="12" t="s">
        <v>19</v>
      </c>
      <c r="V2" s="17" t="s">
        <v>20</v>
      </c>
      <c r="W2" s="12" t="s">
        <v>21</v>
      </c>
      <c r="X2" s="12" t="s">
        <v>22</v>
      </c>
      <c r="Y2" s="12" t="s">
        <v>23</v>
      </c>
      <c r="Z2" s="12" t="s">
        <v>24</v>
      </c>
      <c r="AA2" s="12" t="s">
        <v>25</v>
      </c>
      <c r="AB2" s="18" t="s">
        <v>26</v>
      </c>
      <c r="AC2" s="12" t="s">
        <v>27</v>
      </c>
      <c r="AD2" s="19" t="s">
        <v>28</v>
      </c>
      <c r="AE2" s="12" t="s">
        <v>29</v>
      </c>
      <c r="AF2" s="12" t="s">
        <v>30</v>
      </c>
      <c r="AG2" s="12" t="s">
        <v>31</v>
      </c>
      <c r="AH2" s="12" t="s">
        <v>32</v>
      </c>
      <c r="AI2" s="18" t="s">
        <v>33</v>
      </c>
      <c r="AJ2" s="12" t="s">
        <v>34</v>
      </c>
      <c r="AK2" s="12" t="s">
        <v>35</v>
      </c>
      <c r="AL2" s="12" t="s">
        <v>36</v>
      </c>
      <c r="AM2" s="13" t="s">
        <v>37</v>
      </c>
      <c r="AN2" s="12" t="s">
        <v>38</v>
      </c>
      <c r="AO2" s="13" t="s">
        <v>39</v>
      </c>
      <c r="AP2" s="12" t="s">
        <v>40</v>
      </c>
      <c r="AQ2" s="12" t="s">
        <v>41</v>
      </c>
      <c r="AR2" s="12" t="s">
        <v>42</v>
      </c>
      <c r="AS2" s="12" t="s">
        <v>43</v>
      </c>
      <c r="AT2" s="12" t="s">
        <v>44</v>
      </c>
      <c r="AU2" s="12" t="s">
        <v>45</v>
      </c>
      <c r="AV2" s="12" t="s">
        <v>46</v>
      </c>
      <c r="AW2" s="12" t="s">
        <v>47</v>
      </c>
    </row>
    <row r="3" spans="1:49" x14ac:dyDescent="0.25">
      <c r="A3" s="1" t="s">
        <v>48</v>
      </c>
      <c r="B3" s="1" t="s">
        <v>49</v>
      </c>
      <c r="C3" s="1" t="s">
        <v>50</v>
      </c>
      <c r="D3" s="1" t="s">
        <v>91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234.27</v>
      </c>
      <c r="J3" s="2">
        <v>35.950000000000003</v>
      </c>
      <c r="K3" s="2">
        <f>SUM(M3:N3)</f>
        <v>18.28</v>
      </c>
      <c r="L3" s="2" t="b">
        <f>IF(K3&gt;(J3+0.01),1)</f>
        <v>0</v>
      </c>
      <c r="M3" s="2">
        <f t="shared" ref="M3:M21" si="0">SUM(P3,R3,T3,V3,X3,Z3,AB3,AD3,AG3,AI3,AK3)</f>
        <v>18.28</v>
      </c>
      <c r="N3" s="2">
        <f t="shared" ref="N3:N21" si="1">SUM(O3,AF3,AM3,AO3,AQ3,AS3,AT3)</f>
        <v>0</v>
      </c>
      <c r="R3" s="6">
        <v>4.91</v>
      </c>
      <c r="S3" s="5">
        <v>12238.174999999999</v>
      </c>
      <c r="T3" s="7">
        <v>11.19</v>
      </c>
      <c r="U3" s="5">
        <v>16414.331249999999</v>
      </c>
      <c r="V3" s="8">
        <v>2.1800000000000002</v>
      </c>
      <c r="W3" s="5">
        <v>959.2</v>
      </c>
      <c r="AN3" s="5" t="str">
        <f t="shared" ref="AN3:AN21" si="2">IF(AM3&gt;0,AM3*$AN$1,"")</f>
        <v/>
      </c>
      <c r="AP3" s="5" t="str">
        <f t="shared" ref="AP3:AP21" si="3">IF(AO3&gt;0,AO3*$AP$1,"")</f>
        <v/>
      </c>
      <c r="AR3" s="5" t="str">
        <f t="shared" ref="AR3:AR21" si="4">IF(AQ3&gt;0,AQ3*$AR$1,"")</f>
        <v/>
      </c>
      <c r="AU3" s="5">
        <f t="shared" ref="AU3" si="5">SUM(Q3,S3,U3,W3,Y3,AA3,AC3,AE3,AH3,AJ3,AL3)</f>
        <v>29611.706249999999</v>
      </c>
      <c r="AV3" s="11">
        <f t="shared" ref="AV3:AV21" si="6">(AU3/$AU$22)*100</f>
        <v>5.2461738389439923</v>
      </c>
      <c r="AW3" s="5">
        <f t="shared" ref="AW3" si="7">(AV3/100)*$AW$1</f>
        <v>5246.1738389439925</v>
      </c>
    </row>
    <row r="4" spans="1:49" x14ac:dyDescent="0.25">
      <c r="A4" s="1" t="s">
        <v>48</v>
      </c>
      <c r="B4" s="1" t="s">
        <v>49</v>
      </c>
      <c r="C4" s="1" t="s">
        <v>50</v>
      </c>
      <c r="D4" s="1" t="s">
        <v>91</v>
      </c>
      <c r="E4" s="1" t="s">
        <v>55</v>
      </c>
      <c r="F4" s="1" t="s">
        <v>52</v>
      </c>
      <c r="G4" s="1" t="s">
        <v>53</v>
      </c>
      <c r="H4" s="1" t="s">
        <v>54</v>
      </c>
      <c r="I4" s="2">
        <v>234.27</v>
      </c>
      <c r="J4" s="2">
        <v>41.64</v>
      </c>
      <c r="K4" s="2">
        <f t="shared" ref="K4:K18" si="8">SUM(M4:N4)</f>
        <v>33</v>
      </c>
      <c r="L4" s="2" t="b">
        <f t="shared" ref="L4:L18" si="9">IF(K4&gt;(J4+0.01),1)</f>
        <v>0</v>
      </c>
      <c r="M4" s="2">
        <f t="shared" si="0"/>
        <v>33</v>
      </c>
      <c r="N4" s="2">
        <f t="shared" si="1"/>
        <v>0</v>
      </c>
      <c r="R4" s="6">
        <v>8.1</v>
      </c>
      <c r="S4" s="5">
        <v>20189.25</v>
      </c>
      <c r="T4" s="7">
        <v>20.27</v>
      </c>
      <c r="U4" s="5">
        <v>29733.556250000001</v>
      </c>
      <c r="V4" s="8">
        <v>4.63</v>
      </c>
      <c r="W4" s="5">
        <v>2037.2</v>
      </c>
      <c r="AN4" s="5" t="str">
        <f t="shared" si="2"/>
        <v/>
      </c>
      <c r="AP4" s="5" t="str">
        <f t="shared" si="3"/>
        <v/>
      </c>
      <c r="AR4" s="5" t="str">
        <f t="shared" si="4"/>
        <v/>
      </c>
      <c r="AU4" s="5">
        <f t="shared" ref="AU4:AU21" si="10">SUM(Q4,S4,U4,W4,Y4,AA4,AC4,AE4,AH4,AJ4,AL4)</f>
        <v>51960.006249999999</v>
      </c>
      <c r="AV4" s="11">
        <f t="shared" si="6"/>
        <v>9.2055224092369308</v>
      </c>
      <c r="AW4" s="5">
        <f t="shared" ref="AW4:AW21" si="11">(AV4/100)*$AW$1</f>
        <v>9205.5224092369317</v>
      </c>
    </row>
    <row r="5" spans="1:49" x14ac:dyDescent="0.25">
      <c r="A5" s="1" t="s">
        <v>48</v>
      </c>
      <c r="B5" s="1" t="s">
        <v>49</v>
      </c>
      <c r="C5" s="1" t="s">
        <v>50</v>
      </c>
      <c r="D5" s="1" t="s">
        <v>91</v>
      </c>
      <c r="E5" s="1" t="s">
        <v>56</v>
      </c>
      <c r="F5" s="1" t="s">
        <v>52</v>
      </c>
      <c r="G5" s="1" t="s">
        <v>53</v>
      </c>
      <c r="H5" s="1" t="s">
        <v>54</v>
      </c>
      <c r="I5" s="2">
        <v>234.27</v>
      </c>
      <c r="J5" s="2">
        <v>42.54</v>
      </c>
      <c r="K5" s="2">
        <f t="shared" si="8"/>
        <v>0.28999999999999998</v>
      </c>
      <c r="L5" s="2" t="b">
        <f t="shared" si="9"/>
        <v>0</v>
      </c>
      <c r="M5" s="2">
        <f t="shared" si="0"/>
        <v>0.28999999999999998</v>
      </c>
      <c r="N5" s="2">
        <f t="shared" si="1"/>
        <v>0</v>
      </c>
      <c r="V5" s="8">
        <v>0.28999999999999998</v>
      </c>
      <c r="W5" s="5">
        <v>127.6</v>
      </c>
      <c r="AN5" s="5" t="str">
        <f t="shared" si="2"/>
        <v/>
      </c>
      <c r="AP5" s="5" t="str">
        <f t="shared" si="3"/>
        <v/>
      </c>
      <c r="AR5" s="5" t="str">
        <f t="shared" si="4"/>
        <v/>
      </c>
      <c r="AU5" s="5">
        <f t="shared" si="10"/>
        <v>127.6</v>
      </c>
      <c r="AV5" s="11">
        <f t="shared" si="6"/>
        <v>2.2606322519805943E-2</v>
      </c>
      <c r="AW5" s="5">
        <f t="shared" si="11"/>
        <v>22.606322519805943</v>
      </c>
    </row>
    <row r="6" spans="1:49" x14ac:dyDescent="0.25">
      <c r="A6" s="1" t="s">
        <v>57</v>
      </c>
      <c r="B6" s="1" t="s">
        <v>58</v>
      </c>
      <c r="C6" s="1" t="s">
        <v>59</v>
      </c>
      <c r="D6" s="1" t="s">
        <v>93</v>
      </c>
      <c r="E6" s="1" t="s">
        <v>60</v>
      </c>
      <c r="F6" s="1" t="s">
        <v>52</v>
      </c>
      <c r="G6" s="1" t="s">
        <v>53</v>
      </c>
      <c r="H6" s="1" t="s">
        <v>54</v>
      </c>
      <c r="I6" s="2">
        <v>80</v>
      </c>
      <c r="J6" s="2">
        <v>39.93</v>
      </c>
      <c r="K6" s="2">
        <f t="shared" si="8"/>
        <v>39.92</v>
      </c>
      <c r="L6" s="2" t="b">
        <f t="shared" si="9"/>
        <v>0</v>
      </c>
      <c r="M6" s="2">
        <f t="shared" si="0"/>
        <v>39.92</v>
      </c>
      <c r="N6" s="2">
        <f t="shared" si="1"/>
        <v>0</v>
      </c>
      <c r="P6" s="4">
        <v>13.47</v>
      </c>
      <c r="Q6" s="5">
        <v>36470.025000000001</v>
      </c>
      <c r="R6" s="6">
        <v>25.03</v>
      </c>
      <c r="S6" s="5">
        <v>62387.275000000001</v>
      </c>
      <c r="T6" s="7">
        <v>1.42</v>
      </c>
      <c r="U6" s="5">
        <v>2082.9625000000001</v>
      </c>
      <c r="AN6" s="5" t="str">
        <f t="shared" si="2"/>
        <v/>
      </c>
      <c r="AP6" s="5" t="str">
        <f t="shared" si="3"/>
        <v/>
      </c>
      <c r="AR6" s="5" t="str">
        <f t="shared" si="4"/>
        <v/>
      </c>
      <c r="AU6" s="5">
        <f t="shared" si="10"/>
        <v>100940.2625</v>
      </c>
      <c r="AV6" s="11">
        <f t="shared" si="6"/>
        <v>17.883135809630669</v>
      </c>
      <c r="AW6" s="5">
        <f t="shared" si="11"/>
        <v>17883.135809630669</v>
      </c>
    </row>
    <row r="7" spans="1:49" x14ac:dyDescent="0.25">
      <c r="A7" s="1" t="s">
        <v>57</v>
      </c>
      <c r="B7" s="1" t="s">
        <v>58</v>
      </c>
      <c r="C7" s="1" t="s">
        <v>59</v>
      </c>
      <c r="D7" s="1" t="s">
        <v>93</v>
      </c>
      <c r="E7" s="1" t="s">
        <v>61</v>
      </c>
      <c r="F7" s="1" t="s">
        <v>52</v>
      </c>
      <c r="G7" s="1" t="s">
        <v>53</v>
      </c>
      <c r="H7" s="1" t="s">
        <v>54</v>
      </c>
      <c r="I7" s="2">
        <v>80</v>
      </c>
      <c r="J7" s="2">
        <v>35.119999999999997</v>
      </c>
      <c r="K7" s="2">
        <f t="shared" si="8"/>
        <v>35.130000000000003</v>
      </c>
      <c r="L7" s="2" t="b">
        <f t="shared" si="9"/>
        <v>0</v>
      </c>
      <c r="M7" s="2">
        <f t="shared" si="0"/>
        <v>35.130000000000003</v>
      </c>
      <c r="N7" s="2">
        <f t="shared" si="1"/>
        <v>0</v>
      </c>
      <c r="P7" s="4">
        <v>3.92</v>
      </c>
      <c r="Q7" s="5">
        <v>10613.4</v>
      </c>
      <c r="R7" s="6">
        <v>22.46</v>
      </c>
      <c r="S7" s="5">
        <v>55981.55000000001</v>
      </c>
      <c r="T7" s="7">
        <v>8.379999999999999</v>
      </c>
      <c r="U7" s="5">
        <v>12292.4125</v>
      </c>
      <c r="V7" s="8">
        <v>0.37</v>
      </c>
      <c r="W7" s="5">
        <v>162.80000000000001</v>
      </c>
      <c r="AN7" s="5" t="str">
        <f t="shared" si="2"/>
        <v/>
      </c>
      <c r="AP7" s="5" t="str">
        <f t="shared" si="3"/>
        <v/>
      </c>
      <c r="AR7" s="5" t="str">
        <f t="shared" si="4"/>
        <v/>
      </c>
      <c r="AU7" s="5">
        <f t="shared" si="10"/>
        <v>79050.16250000002</v>
      </c>
      <c r="AV7" s="11">
        <f t="shared" si="6"/>
        <v>14.004964488386126</v>
      </c>
      <c r="AW7" s="5">
        <f t="shared" si="11"/>
        <v>14004.964488386126</v>
      </c>
    </row>
    <row r="8" spans="1:49" x14ac:dyDescent="0.25">
      <c r="A8" s="1" t="s">
        <v>62</v>
      </c>
      <c r="B8" s="1" t="s">
        <v>63</v>
      </c>
      <c r="C8" s="1" t="s">
        <v>64</v>
      </c>
      <c r="D8" s="1" t="s">
        <v>92</v>
      </c>
      <c r="E8" s="1" t="s">
        <v>65</v>
      </c>
      <c r="F8" s="1" t="s">
        <v>52</v>
      </c>
      <c r="G8" s="1" t="s">
        <v>53</v>
      </c>
      <c r="H8" s="1" t="s">
        <v>54</v>
      </c>
      <c r="I8" s="2">
        <v>80</v>
      </c>
      <c r="J8" s="2">
        <v>37.43</v>
      </c>
      <c r="K8" s="2">
        <f t="shared" si="8"/>
        <v>5.1099999999999994</v>
      </c>
      <c r="L8" s="2" t="b">
        <f t="shared" si="9"/>
        <v>0</v>
      </c>
      <c r="M8" s="2">
        <f t="shared" si="0"/>
        <v>5.1099999999999994</v>
      </c>
      <c r="N8" s="2">
        <f t="shared" si="1"/>
        <v>0</v>
      </c>
      <c r="T8" s="7">
        <v>1.31</v>
      </c>
      <c r="U8" s="5">
        <v>1921.60625</v>
      </c>
      <c r="V8" s="8">
        <v>3.8</v>
      </c>
      <c r="W8" s="5">
        <v>1672</v>
      </c>
      <c r="AN8" s="5" t="str">
        <f t="shared" si="2"/>
        <v/>
      </c>
      <c r="AP8" s="5" t="str">
        <f t="shared" si="3"/>
        <v/>
      </c>
      <c r="AR8" s="5" t="str">
        <f t="shared" si="4"/>
        <v/>
      </c>
      <c r="AU8" s="5">
        <f t="shared" si="10"/>
        <v>3593.6062499999998</v>
      </c>
      <c r="AV8" s="11">
        <f t="shared" si="6"/>
        <v>0.63666318100854524</v>
      </c>
      <c r="AW8" s="5">
        <f t="shared" si="11"/>
        <v>636.66318100854517</v>
      </c>
    </row>
    <row r="9" spans="1:49" x14ac:dyDescent="0.25">
      <c r="A9" s="1" t="s">
        <v>62</v>
      </c>
      <c r="B9" s="1" t="s">
        <v>63</v>
      </c>
      <c r="C9" s="1" t="s">
        <v>64</v>
      </c>
      <c r="D9" s="1" t="s">
        <v>92</v>
      </c>
      <c r="E9" s="1" t="s">
        <v>66</v>
      </c>
      <c r="F9" s="1" t="s">
        <v>52</v>
      </c>
      <c r="G9" s="1" t="s">
        <v>53</v>
      </c>
      <c r="H9" s="1" t="s">
        <v>54</v>
      </c>
      <c r="I9" s="2">
        <v>80</v>
      </c>
      <c r="J9" s="2">
        <v>38.4</v>
      </c>
      <c r="K9" s="2">
        <f t="shared" si="8"/>
        <v>38.39</v>
      </c>
      <c r="L9" s="2" t="b">
        <f t="shared" si="9"/>
        <v>0</v>
      </c>
      <c r="M9" s="2">
        <f t="shared" si="0"/>
        <v>38.39</v>
      </c>
      <c r="N9" s="2">
        <f t="shared" si="1"/>
        <v>0</v>
      </c>
      <c r="R9" s="6">
        <v>10.34</v>
      </c>
      <c r="S9" s="5">
        <v>25772.45</v>
      </c>
      <c r="T9" s="7">
        <v>23.45</v>
      </c>
      <c r="U9" s="5">
        <v>34398.21875</v>
      </c>
      <c r="V9" s="8">
        <v>4.6000000000000014</v>
      </c>
      <c r="W9" s="5">
        <v>2024</v>
      </c>
      <c r="AN9" s="5" t="str">
        <f t="shared" si="2"/>
        <v/>
      </c>
      <c r="AP9" s="5" t="str">
        <f t="shared" si="3"/>
        <v/>
      </c>
      <c r="AR9" s="5" t="str">
        <f t="shared" si="4"/>
        <v/>
      </c>
      <c r="AU9" s="5">
        <f t="shared" si="10"/>
        <v>62194.668749999997</v>
      </c>
      <c r="AV9" s="11">
        <f t="shared" si="6"/>
        <v>11.018751886951378</v>
      </c>
      <c r="AW9" s="5">
        <f t="shared" si="11"/>
        <v>11018.751886951379</v>
      </c>
    </row>
    <row r="10" spans="1:49" x14ac:dyDescent="0.25">
      <c r="A10" s="1" t="s">
        <v>67</v>
      </c>
      <c r="B10" s="1" t="s">
        <v>68</v>
      </c>
      <c r="C10" s="1" t="s">
        <v>69</v>
      </c>
      <c r="D10" s="1" t="s">
        <v>94</v>
      </c>
      <c r="E10" s="1" t="s">
        <v>70</v>
      </c>
      <c r="F10" s="1" t="s">
        <v>52</v>
      </c>
      <c r="G10" s="1" t="s">
        <v>53</v>
      </c>
      <c r="H10" s="1" t="s">
        <v>54</v>
      </c>
      <c r="I10" s="2">
        <v>40</v>
      </c>
      <c r="J10" s="2">
        <v>20.02</v>
      </c>
      <c r="K10" s="2">
        <f t="shared" si="8"/>
        <v>0.16</v>
      </c>
      <c r="L10" s="2" t="b">
        <f t="shared" si="9"/>
        <v>0</v>
      </c>
      <c r="M10" s="2">
        <f t="shared" si="0"/>
        <v>0.16</v>
      </c>
      <c r="N10" s="2">
        <f t="shared" si="1"/>
        <v>0</v>
      </c>
      <c r="V10" s="8">
        <v>0.16</v>
      </c>
      <c r="W10" s="5">
        <v>70.400000000000006</v>
      </c>
      <c r="AN10" s="5" t="str">
        <f t="shared" si="2"/>
        <v/>
      </c>
      <c r="AP10" s="5" t="str">
        <f t="shared" si="3"/>
        <v/>
      </c>
      <c r="AR10" s="5" t="str">
        <f t="shared" si="4"/>
        <v/>
      </c>
      <c r="AU10" s="5">
        <f t="shared" si="10"/>
        <v>70.400000000000006</v>
      </c>
      <c r="AV10" s="11">
        <f t="shared" si="6"/>
        <v>1.2472453804030868E-2</v>
      </c>
      <c r="AW10" s="5">
        <f t="shared" si="11"/>
        <v>12.472453804030867</v>
      </c>
    </row>
    <row r="11" spans="1:49" x14ac:dyDescent="0.25">
      <c r="A11" s="1" t="s">
        <v>71</v>
      </c>
      <c r="B11" s="1" t="s">
        <v>72</v>
      </c>
      <c r="C11" s="1" t="s">
        <v>73</v>
      </c>
      <c r="D11" s="1" t="s">
        <v>91</v>
      </c>
      <c r="E11" s="1" t="s">
        <v>74</v>
      </c>
      <c r="F11" s="1" t="s">
        <v>52</v>
      </c>
      <c r="G11" s="1" t="s">
        <v>53</v>
      </c>
      <c r="H11" s="1" t="s">
        <v>54</v>
      </c>
      <c r="I11" s="2">
        <v>80</v>
      </c>
      <c r="J11" s="2">
        <v>39.9</v>
      </c>
      <c r="K11" s="2">
        <f t="shared" si="8"/>
        <v>31.86</v>
      </c>
      <c r="L11" s="2" t="b">
        <f t="shared" si="9"/>
        <v>0</v>
      </c>
      <c r="M11" s="2">
        <f t="shared" si="0"/>
        <v>31.86</v>
      </c>
      <c r="N11" s="2">
        <f t="shared" si="1"/>
        <v>0</v>
      </c>
      <c r="T11" s="7">
        <v>15.29</v>
      </c>
      <c r="U11" s="5">
        <v>22428.518749999999</v>
      </c>
      <c r="V11" s="8">
        <v>16.57</v>
      </c>
      <c r="W11" s="5">
        <v>7290.8</v>
      </c>
      <c r="AN11" s="5" t="str">
        <f t="shared" si="2"/>
        <v/>
      </c>
      <c r="AP11" s="5" t="str">
        <f t="shared" si="3"/>
        <v/>
      </c>
      <c r="AR11" s="5" t="str">
        <f t="shared" si="4"/>
        <v/>
      </c>
      <c r="AU11" s="5">
        <f t="shared" si="10"/>
        <v>29719.318749999999</v>
      </c>
      <c r="AV11" s="30">
        <f t="shared" si="6"/>
        <v>5.2652390652932288</v>
      </c>
      <c r="AW11" s="5">
        <f t="shared" si="11"/>
        <v>5265.2390652932281</v>
      </c>
    </row>
    <row r="12" spans="1:49" x14ac:dyDescent="0.25">
      <c r="A12" s="1" t="s">
        <v>71</v>
      </c>
      <c r="B12" s="1" t="s">
        <v>72</v>
      </c>
      <c r="C12" s="1" t="s">
        <v>73</v>
      </c>
      <c r="D12" s="1" t="s">
        <v>91</v>
      </c>
      <c r="E12" s="1" t="s">
        <v>75</v>
      </c>
      <c r="F12" s="1" t="s">
        <v>52</v>
      </c>
      <c r="G12" s="1" t="s">
        <v>53</v>
      </c>
      <c r="H12" s="1" t="s">
        <v>54</v>
      </c>
      <c r="I12" s="2">
        <v>80</v>
      </c>
      <c r="J12" s="2">
        <v>38.950000000000003</v>
      </c>
      <c r="K12" s="2">
        <f t="shared" si="8"/>
        <v>0.83</v>
      </c>
      <c r="L12" s="2" t="b">
        <f t="shared" si="9"/>
        <v>0</v>
      </c>
      <c r="M12" s="2">
        <f t="shared" si="0"/>
        <v>0.83</v>
      </c>
      <c r="N12" s="2">
        <f t="shared" si="1"/>
        <v>0</v>
      </c>
      <c r="V12" s="8">
        <v>0.83</v>
      </c>
      <c r="W12" s="5">
        <v>365.2</v>
      </c>
      <c r="AN12" s="5" t="str">
        <f t="shared" si="2"/>
        <v/>
      </c>
      <c r="AP12" s="5" t="str">
        <f t="shared" si="3"/>
        <v/>
      </c>
      <c r="AR12" s="5" t="str">
        <f t="shared" si="4"/>
        <v/>
      </c>
      <c r="AU12" s="5">
        <f t="shared" si="10"/>
        <v>365.2</v>
      </c>
      <c r="AV12" s="30">
        <f t="shared" si="6"/>
        <v>6.4700854108410102E-2</v>
      </c>
      <c r="AW12" s="5">
        <f t="shared" si="11"/>
        <v>64.700854108410098</v>
      </c>
    </row>
    <row r="13" spans="1:49" x14ac:dyDescent="0.25">
      <c r="A13" s="1" t="s">
        <v>76</v>
      </c>
      <c r="B13" s="1" t="s">
        <v>77</v>
      </c>
      <c r="C13" s="1" t="s">
        <v>78</v>
      </c>
      <c r="D13" s="1" t="s">
        <v>94</v>
      </c>
      <c r="E13" s="1" t="s">
        <v>79</v>
      </c>
      <c r="F13" s="1" t="s">
        <v>80</v>
      </c>
      <c r="G13" s="1" t="s">
        <v>53</v>
      </c>
      <c r="H13" s="1" t="s">
        <v>54</v>
      </c>
      <c r="I13" s="2">
        <v>154.86000000000001</v>
      </c>
      <c r="J13" s="2">
        <v>33.64</v>
      </c>
      <c r="K13" s="2">
        <f t="shared" si="8"/>
        <v>22.76</v>
      </c>
      <c r="L13" s="2" t="b">
        <f t="shared" si="9"/>
        <v>0</v>
      </c>
      <c r="M13" s="2">
        <f t="shared" si="0"/>
        <v>22.76</v>
      </c>
      <c r="N13" s="2">
        <f t="shared" si="1"/>
        <v>0</v>
      </c>
      <c r="R13" s="6">
        <v>12.23</v>
      </c>
      <c r="S13" s="5">
        <v>30483.275000000001</v>
      </c>
      <c r="T13" s="7">
        <v>7.2600000000000007</v>
      </c>
      <c r="U13" s="5">
        <v>10649.512500000001</v>
      </c>
      <c r="V13" s="8">
        <v>3.27</v>
      </c>
      <c r="W13" s="5">
        <v>1438.8</v>
      </c>
      <c r="AN13" s="5" t="str">
        <f t="shared" si="2"/>
        <v/>
      </c>
      <c r="AP13" s="5" t="str">
        <f t="shared" si="3"/>
        <v/>
      </c>
      <c r="AR13" s="5" t="str">
        <f t="shared" si="4"/>
        <v/>
      </c>
      <c r="AU13" s="5">
        <f t="shared" si="10"/>
        <v>42571.587500000009</v>
      </c>
      <c r="AV13" s="11">
        <f t="shared" si="6"/>
        <v>7.542218159914885</v>
      </c>
      <c r="AW13" s="5">
        <f t="shared" si="11"/>
        <v>7542.2181599148844</v>
      </c>
    </row>
    <row r="14" spans="1:49" x14ac:dyDescent="0.25">
      <c r="A14" s="1" t="s">
        <v>76</v>
      </c>
      <c r="B14" s="1" t="s">
        <v>77</v>
      </c>
      <c r="C14" s="1" t="s">
        <v>78</v>
      </c>
      <c r="D14" s="1" t="s">
        <v>94</v>
      </c>
      <c r="E14" s="1" t="s">
        <v>81</v>
      </c>
      <c r="F14" s="1" t="s">
        <v>80</v>
      </c>
      <c r="G14" s="1" t="s">
        <v>53</v>
      </c>
      <c r="H14" s="1" t="s">
        <v>54</v>
      </c>
      <c r="I14" s="2">
        <v>154.86000000000001</v>
      </c>
      <c r="J14" s="2">
        <v>40.04</v>
      </c>
      <c r="K14" s="2">
        <f t="shared" si="8"/>
        <v>38.86</v>
      </c>
      <c r="L14" s="2" t="b">
        <f t="shared" si="9"/>
        <v>0</v>
      </c>
      <c r="M14" s="2">
        <f t="shared" si="0"/>
        <v>38.86</v>
      </c>
      <c r="N14" s="2">
        <f t="shared" si="1"/>
        <v>0</v>
      </c>
      <c r="P14" s="4">
        <v>11.44</v>
      </c>
      <c r="Q14" s="5">
        <v>30973.8</v>
      </c>
      <c r="R14" s="6">
        <v>17.53</v>
      </c>
      <c r="S14" s="5">
        <v>43693.525000000001</v>
      </c>
      <c r="T14" s="7">
        <v>7.3</v>
      </c>
      <c r="U14" s="5">
        <v>10708.1875</v>
      </c>
      <c r="V14" s="8">
        <v>2.59</v>
      </c>
      <c r="W14" s="5">
        <v>1139.5999999999999</v>
      </c>
      <c r="AN14" s="5" t="str">
        <f t="shared" si="2"/>
        <v/>
      </c>
      <c r="AP14" s="5" t="str">
        <f t="shared" si="3"/>
        <v/>
      </c>
      <c r="AR14" s="5" t="str">
        <f t="shared" si="4"/>
        <v/>
      </c>
      <c r="AU14" s="5">
        <f t="shared" si="10"/>
        <v>86515.112500000003</v>
      </c>
      <c r="AV14" s="11">
        <f t="shared" si="6"/>
        <v>15.327496363732717</v>
      </c>
      <c r="AW14" s="5">
        <f t="shared" si="11"/>
        <v>15327.496363732718</v>
      </c>
    </row>
    <row r="15" spans="1:49" x14ac:dyDescent="0.25">
      <c r="A15" s="1" t="s">
        <v>76</v>
      </c>
      <c r="B15" s="1" t="s">
        <v>77</v>
      </c>
      <c r="C15" s="1" t="s">
        <v>78</v>
      </c>
      <c r="D15" s="1" t="s">
        <v>94</v>
      </c>
      <c r="E15" s="1" t="s">
        <v>56</v>
      </c>
      <c r="F15" s="1" t="s">
        <v>80</v>
      </c>
      <c r="G15" s="1" t="s">
        <v>53</v>
      </c>
      <c r="H15" s="1" t="s">
        <v>54</v>
      </c>
      <c r="I15" s="2">
        <v>154.86000000000001</v>
      </c>
      <c r="J15" s="2">
        <v>39.700000000000003</v>
      </c>
      <c r="K15" s="2">
        <f t="shared" si="8"/>
        <v>5.6</v>
      </c>
      <c r="L15" s="2" t="b">
        <f t="shared" si="9"/>
        <v>0</v>
      </c>
      <c r="M15" s="2">
        <f t="shared" si="0"/>
        <v>5.6</v>
      </c>
      <c r="N15" s="2">
        <f t="shared" si="1"/>
        <v>0</v>
      </c>
      <c r="T15" s="7">
        <v>1</v>
      </c>
      <c r="U15" s="5">
        <v>1466.875</v>
      </c>
      <c r="V15" s="8">
        <v>4.5999999999999996</v>
      </c>
      <c r="W15" s="5">
        <v>2024</v>
      </c>
      <c r="AN15" s="5" t="str">
        <f t="shared" si="2"/>
        <v/>
      </c>
      <c r="AP15" s="5" t="str">
        <f t="shared" si="3"/>
        <v/>
      </c>
      <c r="AR15" s="5" t="str">
        <f t="shared" si="4"/>
        <v/>
      </c>
      <c r="AU15" s="5">
        <f t="shared" si="10"/>
        <v>3490.875</v>
      </c>
      <c r="AV15" s="11">
        <f t="shared" si="6"/>
        <v>0.61846274393673639</v>
      </c>
      <c r="AW15" s="5">
        <f t="shared" si="11"/>
        <v>618.46274393673639</v>
      </c>
    </row>
    <row r="16" spans="1:49" x14ac:dyDescent="0.25">
      <c r="A16" s="1" t="s">
        <v>82</v>
      </c>
      <c r="B16" s="1" t="s">
        <v>83</v>
      </c>
      <c r="C16" s="1" t="s">
        <v>84</v>
      </c>
      <c r="D16" s="1" t="s">
        <v>91</v>
      </c>
      <c r="E16" s="1" t="s">
        <v>85</v>
      </c>
      <c r="F16" s="1" t="s">
        <v>80</v>
      </c>
      <c r="G16" s="1" t="s">
        <v>53</v>
      </c>
      <c r="H16" s="1" t="s">
        <v>54</v>
      </c>
      <c r="I16" s="2">
        <v>160</v>
      </c>
      <c r="J16" s="2">
        <v>38.72</v>
      </c>
      <c r="K16" s="2">
        <f t="shared" si="8"/>
        <v>33.69</v>
      </c>
      <c r="L16" s="2" t="b">
        <f t="shared" si="9"/>
        <v>0</v>
      </c>
      <c r="M16" s="2">
        <f t="shared" si="0"/>
        <v>33.69</v>
      </c>
      <c r="N16" s="2">
        <f t="shared" si="1"/>
        <v>0</v>
      </c>
      <c r="R16" s="6">
        <v>5.56</v>
      </c>
      <c r="S16" s="5">
        <v>13858.3</v>
      </c>
      <c r="T16" s="7">
        <v>18.47</v>
      </c>
      <c r="U16" s="5">
        <v>27093.181250000001</v>
      </c>
      <c r="V16" s="8">
        <v>9.66</v>
      </c>
      <c r="W16" s="5">
        <v>4250.3999999999996</v>
      </c>
      <c r="AN16" s="5" t="str">
        <f t="shared" si="2"/>
        <v/>
      </c>
      <c r="AP16" s="5" t="str">
        <f t="shared" si="3"/>
        <v/>
      </c>
      <c r="AR16" s="5" t="str">
        <f t="shared" si="4"/>
        <v/>
      </c>
      <c r="AU16" s="5">
        <f t="shared" si="10"/>
        <v>45201.881249999999</v>
      </c>
      <c r="AV16" s="11">
        <f t="shared" si="6"/>
        <v>8.0082155645726409</v>
      </c>
      <c r="AW16" s="5">
        <f t="shared" si="11"/>
        <v>8008.2155645726407</v>
      </c>
    </row>
    <row r="17" spans="1:49" x14ac:dyDescent="0.25">
      <c r="A17" s="1" t="s">
        <v>82</v>
      </c>
      <c r="B17" s="1" t="s">
        <v>83</v>
      </c>
      <c r="C17" s="1" t="s">
        <v>84</v>
      </c>
      <c r="D17" s="1" t="s">
        <v>91</v>
      </c>
      <c r="E17" s="1" t="s">
        <v>86</v>
      </c>
      <c r="F17" s="1" t="s">
        <v>80</v>
      </c>
      <c r="G17" s="1" t="s">
        <v>53</v>
      </c>
      <c r="H17" s="1" t="s">
        <v>54</v>
      </c>
      <c r="I17" s="2">
        <v>160</v>
      </c>
      <c r="J17" s="2">
        <v>37.479999999999997</v>
      </c>
      <c r="K17" s="2">
        <f t="shared" si="8"/>
        <v>0.08</v>
      </c>
      <c r="L17" s="2" t="b">
        <f t="shared" si="9"/>
        <v>0</v>
      </c>
      <c r="M17" s="2">
        <f t="shared" si="0"/>
        <v>0.08</v>
      </c>
      <c r="N17" s="2">
        <f t="shared" si="1"/>
        <v>0</v>
      </c>
      <c r="V17" s="8">
        <v>0.08</v>
      </c>
      <c r="W17" s="5">
        <v>35.200000000000003</v>
      </c>
      <c r="AN17" s="5" t="str">
        <f t="shared" si="2"/>
        <v/>
      </c>
      <c r="AP17" s="5" t="str">
        <f t="shared" si="3"/>
        <v/>
      </c>
      <c r="AR17" s="5" t="str">
        <f t="shared" si="4"/>
        <v/>
      </c>
      <c r="AU17" s="5">
        <f t="shared" si="10"/>
        <v>35.200000000000003</v>
      </c>
      <c r="AV17" s="11">
        <f t="shared" si="6"/>
        <v>6.2362269020154338E-3</v>
      </c>
      <c r="AW17" s="5">
        <f t="shared" si="11"/>
        <v>6.2362269020154333</v>
      </c>
    </row>
    <row r="18" spans="1:49" x14ac:dyDescent="0.25">
      <c r="A18" s="1" t="s">
        <v>82</v>
      </c>
      <c r="B18" s="1" t="s">
        <v>83</v>
      </c>
      <c r="C18" s="1" t="s">
        <v>84</v>
      </c>
      <c r="D18" s="1" t="s">
        <v>91</v>
      </c>
      <c r="E18" s="1" t="s">
        <v>70</v>
      </c>
      <c r="F18" s="1" t="s">
        <v>80</v>
      </c>
      <c r="G18" s="1" t="s">
        <v>53</v>
      </c>
      <c r="H18" s="1" t="s">
        <v>54</v>
      </c>
      <c r="I18" s="2">
        <v>160</v>
      </c>
      <c r="J18" s="2">
        <v>39.19</v>
      </c>
      <c r="K18" s="2">
        <f t="shared" si="8"/>
        <v>6.9499999999999993</v>
      </c>
      <c r="L18" s="2" t="b">
        <f t="shared" si="9"/>
        <v>0</v>
      </c>
      <c r="M18" s="2">
        <f t="shared" si="0"/>
        <v>6.9499999999999993</v>
      </c>
      <c r="N18" s="2">
        <f t="shared" si="1"/>
        <v>0</v>
      </c>
      <c r="T18" s="7">
        <v>1.98</v>
      </c>
      <c r="U18" s="5">
        <v>2904.4124999999999</v>
      </c>
      <c r="V18" s="8">
        <v>4.97</v>
      </c>
      <c r="W18" s="5">
        <v>2186.8000000000002</v>
      </c>
      <c r="AN18" s="5" t="str">
        <f t="shared" si="2"/>
        <v/>
      </c>
      <c r="AP18" s="5" t="str">
        <f t="shared" si="3"/>
        <v/>
      </c>
      <c r="AR18" s="5" t="str">
        <f t="shared" si="4"/>
        <v/>
      </c>
      <c r="AU18" s="5">
        <f t="shared" si="10"/>
        <v>5091.2124999999996</v>
      </c>
      <c r="AV18" s="11">
        <f t="shared" si="6"/>
        <v>0.90198739648798976</v>
      </c>
      <c r="AW18" s="5">
        <f t="shared" si="11"/>
        <v>901.98739648798971</v>
      </c>
    </row>
    <row r="19" spans="1:49" x14ac:dyDescent="0.25">
      <c r="B19" s="29" t="s">
        <v>90</v>
      </c>
      <c r="AU19" s="5">
        <f t="shared" si="10"/>
        <v>0</v>
      </c>
      <c r="AV19" s="11">
        <f t="shared" si="6"/>
        <v>0</v>
      </c>
      <c r="AW19" s="5">
        <f t="shared" si="11"/>
        <v>0</v>
      </c>
    </row>
    <row r="20" spans="1:49" x14ac:dyDescent="0.25">
      <c r="B20" s="1" t="s">
        <v>87</v>
      </c>
      <c r="C20" s="1" t="s">
        <v>95</v>
      </c>
      <c r="D20" s="1" t="s">
        <v>94</v>
      </c>
      <c r="J20" s="2">
        <v>9.2100000000000009</v>
      </c>
      <c r="M20" s="2">
        <f t="shared" si="0"/>
        <v>8.4899999999999984</v>
      </c>
      <c r="N20" s="2">
        <f t="shared" si="1"/>
        <v>0</v>
      </c>
      <c r="AI20" s="9">
        <v>8.4899999999999984</v>
      </c>
      <c r="AJ20" s="5">
        <v>16926.9375</v>
      </c>
      <c r="AN20" s="5" t="str">
        <f t="shared" si="2"/>
        <v/>
      </c>
      <c r="AP20" s="5" t="str">
        <f t="shared" si="3"/>
        <v/>
      </c>
      <c r="AR20" s="5" t="str">
        <f t="shared" si="4"/>
        <v/>
      </c>
      <c r="AU20" s="5">
        <f t="shared" si="10"/>
        <v>16926.9375</v>
      </c>
      <c r="AV20" s="30">
        <f t="shared" si="6"/>
        <v>2.9988699717680074</v>
      </c>
      <c r="AW20" s="5">
        <f t="shared" si="11"/>
        <v>2998.8699717680074</v>
      </c>
    </row>
    <row r="21" spans="1:49" x14ac:dyDescent="0.25">
      <c r="B21" s="1" t="s">
        <v>88</v>
      </c>
      <c r="C21" s="1" t="s">
        <v>95</v>
      </c>
      <c r="D21" s="1" t="s">
        <v>94</v>
      </c>
      <c r="J21" s="2">
        <v>3.78</v>
      </c>
      <c r="M21" s="2">
        <f t="shared" si="0"/>
        <v>3.4999999999999978</v>
      </c>
      <c r="N21" s="2">
        <f t="shared" si="1"/>
        <v>0</v>
      </c>
      <c r="AI21" s="9">
        <v>3.4999999999999978</v>
      </c>
      <c r="AJ21" s="5">
        <v>6978.125</v>
      </c>
      <c r="AN21" s="5" t="str">
        <f t="shared" si="2"/>
        <v/>
      </c>
      <c r="AP21" s="5" t="str">
        <f t="shared" si="3"/>
        <v/>
      </c>
      <c r="AR21" s="5" t="str">
        <f t="shared" si="4"/>
        <v/>
      </c>
      <c r="AU21" s="5">
        <f t="shared" si="10"/>
        <v>6978.125</v>
      </c>
      <c r="AV21" s="30">
        <f t="shared" si="6"/>
        <v>1.2362832628018876</v>
      </c>
      <c r="AW21" s="5">
        <f t="shared" si="11"/>
        <v>1236.2832628018875</v>
      </c>
    </row>
    <row r="22" spans="1:49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>
        <f t="shared" ref="M22:AT22" si="12">SUM(M3:M21)</f>
        <v>322.89999999999998</v>
      </c>
      <c r="N22" s="20">
        <f t="shared" si="12"/>
        <v>0</v>
      </c>
      <c r="O22" s="21">
        <f t="shared" si="12"/>
        <v>0</v>
      </c>
      <c r="P22" s="22">
        <f t="shared" si="12"/>
        <v>28.83</v>
      </c>
      <c r="Q22" s="23">
        <f t="shared" si="12"/>
        <v>78057.225000000006</v>
      </c>
      <c r="R22" s="24">
        <f t="shared" si="12"/>
        <v>106.16000000000001</v>
      </c>
      <c r="S22" s="23">
        <f t="shared" si="12"/>
        <v>264603.8</v>
      </c>
      <c r="T22" s="25">
        <f t="shared" si="12"/>
        <v>117.32000000000001</v>
      </c>
      <c r="U22" s="23">
        <f>SUM(U3:U21)</f>
        <v>172093.77499999999</v>
      </c>
      <c r="V22" s="26">
        <f t="shared" si="12"/>
        <v>58.600000000000009</v>
      </c>
      <c r="W22" s="23">
        <f>SUM(W3:W21)</f>
        <v>25784</v>
      </c>
      <c r="X22" s="20">
        <f t="shared" si="12"/>
        <v>0</v>
      </c>
      <c r="Y22" s="23">
        <f t="shared" si="12"/>
        <v>0</v>
      </c>
      <c r="Z22" s="20">
        <f t="shared" si="12"/>
        <v>0</v>
      </c>
      <c r="AA22" s="23">
        <f t="shared" si="12"/>
        <v>0</v>
      </c>
      <c r="AB22" s="27">
        <f t="shared" si="12"/>
        <v>0</v>
      </c>
      <c r="AC22" s="23">
        <f t="shared" si="12"/>
        <v>0</v>
      </c>
      <c r="AD22" s="28">
        <f t="shared" si="12"/>
        <v>0</v>
      </c>
      <c r="AE22" s="23">
        <f t="shared" si="12"/>
        <v>0</v>
      </c>
      <c r="AF22" s="20">
        <f t="shared" si="12"/>
        <v>0</v>
      </c>
      <c r="AG22" s="20">
        <f t="shared" si="12"/>
        <v>0</v>
      </c>
      <c r="AH22" s="23">
        <f t="shared" si="12"/>
        <v>0</v>
      </c>
      <c r="AI22" s="27">
        <f t="shared" si="12"/>
        <v>11.989999999999997</v>
      </c>
      <c r="AJ22" s="23">
        <f>SUM(AJ3:AJ21)</f>
        <v>23905.0625</v>
      </c>
      <c r="AK22" s="20">
        <f t="shared" si="12"/>
        <v>0</v>
      </c>
      <c r="AL22" s="23">
        <f t="shared" si="12"/>
        <v>0</v>
      </c>
      <c r="AM22" s="21">
        <f t="shared" si="12"/>
        <v>0</v>
      </c>
      <c r="AN22" s="23">
        <f t="shared" si="12"/>
        <v>0</v>
      </c>
      <c r="AO22" s="21">
        <f t="shared" si="12"/>
        <v>0</v>
      </c>
      <c r="AP22" s="23">
        <f t="shared" si="12"/>
        <v>0</v>
      </c>
      <c r="AQ22" s="20">
        <f t="shared" si="12"/>
        <v>0</v>
      </c>
      <c r="AR22" s="23">
        <f t="shared" si="12"/>
        <v>0</v>
      </c>
      <c r="AS22" s="20">
        <f t="shared" si="12"/>
        <v>0</v>
      </c>
      <c r="AT22" s="20">
        <f t="shared" si="12"/>
        <v>0</v>
      </c>
      <c r="AU22" s="23">
        <f>SUM(AU3:AU21)</f>
        <v>564443.86250000005</v>
      </c>
      <c r="AV22" s="20">
        <f>SUM(AV3:AV21)</f>
        <v>100</v>
      </c>
      <c r="AW22" s="23">
        <f>SUM(AW3:AW21)</f>
        <v>100000</v>
      </c>
    </row>
    <row r="25" spans="1:49" x14ac:dyDescent="0.25">
      <c r="B25" s="29" t="s">
        <v>89</v>
      </c>
      <c r="C25" s="1">
        <f>SUM(M22,N22)</f>
        <v>322.89999999999998</v>
      </c>
    </row>
  </sheetData>
  <autoFilter ref="A2:AW22" xr:uid="{00000000-0001-0000-0000-000000000000}"/>
  <conditionalFormatting sqref="I22:I30">
    <cfRule type="notContainsText" dxfId="6" priority="5" operator="notContains" text="#########">
      <formula>ISERROR(SEARCH("#########",I22))</formula>
    </cfRule>
  </conditionalFormatting>
  <conditionalFormatting sqref="J25:L25">
    <cfRule type="notContainsText" dxfId="5" priority="15" operator="notContains" text="#########">
      <formula>ISERROR(SEARCH("#########",J25))</formula>
    </cfRule>
  </conditionalFormatting>
  <conditionalFormatting sqref="J27:L27">
    <cfRule type="notContainsText" dxfId="4" priority="16" operator="notContains" text="#########">
      <formula>ISERROR(SEARCH("#########",J27))</formula>
    </cfRule>
  </conditionalFormatting>
  <conditionalFormatting sqref="K3:K18">
    <cfRule type="cellIs" dxfId="3" priority="1" operator="between">
      <formula>0</formula>
      <formula>0.01</formula>
    </cfRule>
    <cfRule type="cellIs" dxfId="2" priority="2" operator="between">
      <formula>40.01</formula>
      <formula>41.99</formula>
    </cfRule>
    <cfRule type="cellIs" dxfId="1" priority="3" operator="lessThanOrEqual">
      <formula>0.09</formula>
    </cfRule>
  </conditionalFormatting>
  <conditionalFormatting sqref="L3:L18">
    <cfRule type="cellIs" dxfId="0" priority="4" operator="between">
      <formula>1</formula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EFD840-6DDD-417F-8F72-6DAABF5FC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E0060C-366B-4695-87D6-1E73D507A6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Scott Henderson</cp:lastModifiedBy>
  <dcterms:created xsi:type="dcterms:W3CDTF">2024-06-20T13:33:20Z</dcterms:created>
  <dcterms:modified xsi:type="dcterms:W3CDTF">2024-08-20T19:52:02Z</dcterms:modified>
</cp:coreProperties>
</file>