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41/"/>
    </mc:Choice>
  </mc:AlternateContent>
  <xr:revisionPtr revIDLastSave="2" documentId="8_{ABCA9BC1-A06C-48AB-861E-FAD6ED194497}" xr6:coauthVersionLast="47" xr6:coauthVersionMax="47" xr10:uidLastSave="{12BF1FA7-BE9F-4396-A9BB-2865A843F26F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K5" i="1"/>
  <c r="L5" i="1" s="1"/>
  <c r="K6" i="1"/>
  <c r="L6" i="1"/>
  <c r="K7" i="1"/>
  <c r="L7" i="1" s="1"/>
  <c r="K8" i="1"/>
  <c r="L8" i="1" s="1"/>
  <c r="K9" i="1"/>
  <c r="L9" i="1"/>
  <c r="K10" i="1"/>
  <c r="L10" i="1" s="1"/>
  <c r="K11" i="1"/>
  <c r="L11" i="1" s="1"/>
  <c r="K12" i="1"/>
  <c r="L12" i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" i="1"/>
  <c r="L3" i="1" s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K36" i="1"/>
  <c r="L36" i="1" s="1"/>
  <c r="K38" i="1"/>
  <c r="L38" i="1" s="1"/>
  <c r="K42" i="1"/>
  <c r="L42" i="1" s="1"/>
  <c r="AT45" i="1"/>
  <c r="AS45" i="1"/>
  <c r="AQ45" i="1"/>
  <c r="AO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AR44" i="1"/>
  <c r="AP44" i="1"/>
  <c r="AN44" i="1"/>
  <c r="N44" i="1"/>
  <c r="M44" i="1"/>
  <c r="AR41" i="1"/>
  <c r="AP41" i="1"/>
  <c r="AN41" i="1"/>
  <c r="N41" i="1"/>
  <c r="M41" i="1"/>
  <c r="AR40" i="1"/>
  <c r="AP40" i="1"/>
  <c r="AN40" i="1"/>
  <c r="N40" i="1"/>
  <c r="M40" i="1"/>
  <c r="AR39" i="1"/>
  <c r="AP39" i="1"/>
  <c r="AN39" i="1"/>
  <c r="N39" i="1"/>
  <c r="M39" i="1"/>
  <c r="AR43" i="1"/>
  <c r="AP43" i="1"/>
  <c r="AN43" i="1"/>
  <c r="N43" i="1"/>
  <c r="K43" i="1" s="1"/>
  <c r="L43" i="1" s="1"/>
  <c r="M43" i="1"/>
  <c r="AR37" i="1"/>
  <c r="AP37" i="1"/>
  <c r="AN37" i="1"/>
  <c r="N37" i="1"/>
  <c r="K37" i="1" s="1"/>
  <c r="L37" i="1" s="1"/>
  <c r="M37" i="1"/>
  <c r="AR35" i="1"/>
  <c r="AP35" i="1"/>
  <c r="AN35" i="1"/>
  <c r="N35" i="1"/>
  <c r="M35" i="1"/>
  <c r="AR34" i="1"/>
  <c r="AP34" i="1"/>
  <c r="AN34" i="1"/>
  <c r="N34" i="1"/>
  <c r="M34" i="1"/>
  <c r="AR33" i="1"/>
  <c r="AP33" i="1"/>
  <c r="AN33" i="1"/>
  <c r="N33" i="1"/>
  <c r="M33" i="1"/>
  <c r="AR32" i="1"/>
  <c r="AP32" i="1"/>
  <c r="AN32" i="1"/>
  <c r="N32" i="1"/>
  <c r="M32" i="1"/>
  <c r="AR31" i="1"/>
  <c r="AP31" i="1"/>
  <c r="AN31" i="1"/>
  <c r="N31" i="1"/>
  <c r="M31" i="1"/>
  <c r="AR30" i="1"/>
  <c r="AP30" i="1"/>
  <c r="AN30" i="1"/>
  <c r="N30" i="1"/>
  <c r="M30" i="1"/>
  <c r="AR29" i="1"/>
  <c r="AP29" i="1"/>
  <c r="AN29" i="1"/>
  <c r="N29" i="1"/>
  <c r="M29" i="1"/>
  <c r="AR28" i="1"/>
  <c r="AP28" i="1"/>
  <c r="AN28" i="1"/>
  <c r="N28" i="1"/>
  <c r="M28" i="1"/>
  <c r="AR27" i="1"/>
  <c r="AP27" i="1"/>
  <c r="AN27" i="1"/>
  <c r="N27" i="1"/>
  <c r="M27" i="1"/>
  <c r="AR26" i="1"/>
  <c r="AP26" i="1"/>
  <c r="AN26" i="1"/>
  <c r="N26" i="1"/>
  <c r="M26" i="1"/>
  <c r="AR25" i="1"/>
  <c r="AP25" i="1"/>
  <c r="AN25" i="1"/>
  <c r="N25" i="1"/>
  <c r="M25" i="1"/>
  <c r="AR24" i="1"/>
  <c r="AP24" i="1"/>
  <c r="AN24" i="1"/>
  <c r="N24" i="1"/>
  <c r="M24" i="1"/>
  <c r="AR23" i="1"/>
  <c r="AP23" i="1"/>
  <c r="AN23" i="1"/>
  <c r="N23" i="1"/>
  <c r="M23" i="1"/>
  <c r="AR22" i="1"/>
  <c r="AP22" i="1"/>
  <c r="AN22" i="1"/>
  <c r="N22" i="1"/>
  <c r="M22" i="1"/>
  <c r="AR21" i="1"/>
  <c r="AP21" i="1"/>
  <c r="AN21" i="1"/>
  <c r="N21" i="1"/>
  <c r="M21" i="1"/>
  <c r="AR20" i="1"/>
  <c r="AP20" i="1"/>
  <c r="AN20" i="1"/>
  <c r="N20" i="1"/>
  <c r="M20" i="1"/>
  <c r="AR19" i="1"/>
  <c r="AP19" i="1"/>
  <c r="AN19" i="1"/>
  <c r="N19" i="1"/>
  <c r="M19" i="1"/>
  <c r="AR18" i="1"/>
  <c r="AP18" i="1"/>
  <c r="AN18" i="1"/>
  <c r="N18" i="1"/>
  <c r="M18" i="1"/>
  <c r="AR17" i="1"/>
  <c r="AP17" i="1"/>
  <c r="AN17" i="1"/>
  <c r="N17" i="1"/>
  <c r="M17" i="1"/>
  <c r="AR16" i="1"/>
  <c r="AP16" i="1"/>
  <c r="AN16" i="1"/>
  <c r="N16" i="1"/>
  <c r="M16" i="1"/>
  <c r="AR15" i="1"/>
  <c r="AP15" i="1"/>
  <c r="AN15" i="1"/>
  <c r="N15" i="1"/>
  <c r="M15" i="1"/>
  <c r="AR14" i="1"/>
  <c r="AP14" i="1"/>
  <c r="AN14" i="1"/>
  <c r="N14" i="1"/>
  <c r="M14" i="1"/>
  <c r="AR13" i="1"/>
  <c r="AP13" i="1"/>
  <c r="AN13" i="1"/>
  <c r="N13" i="1"/>
  <c r="M13" i="1"/>
  <c r="AR12" i="1"/>
  <c r="AP12" i="1"/>
  <c r="AN12" i="1"/>
  <c r="N12" i="1"/>
  <c r="M12" i="1"/>
  <c r="AR11" i="1"/>
  <c r="AP11" i="1"/>
  <c r="AN11" i="1"/>
  <c r="N11" i="1"/>
  <c r="M11" i="1"/>
  <c r="AR10" i="1"/>
  <c r="AP10" i="1"/>
  <c r="AN10" i="1"/>
  <c r="N10" i="1"/>
  <c r="M10" i="1"/>
  <c r="AR9" i="1"/>
  <c r="AP9" i="1"/>
  <c r="AN9" i="1"/>
  <c r="N9" i="1"/>
  <c r="M9" i="1"/>
  <c r="AR8" i="1"/>
  <c r="AP8" i="1"/>
  <c r="AN8" i="1"/>
  <c r="N8" i="1"/>
  <c r="M8" i="1"/>
  <c r="AR7" i="1"/>
  <c r="AP7" i="1"/>
  <c r="AN7" i="1"/>
  <c r="N7" i="1"/>
  <c r="M7" i="1"/>
  <c r="AR6" i="1"/>
  <c r="AP6" i="1"/>
  <c r="AN6" i="1"/>
  <c r="N6" i="1"/>
  <c r="M6" i="1"/>
  <c r="AR5" i="1"/>
  <c r="AP5" i="1"/>
  <c r="AN5" i="1"/>
  <c r="N5" i="1"/>
  <c r="M5" i="1"/>
  <c r="AR4" i="1"/>
  <c r="AP4" i="1"/>
  <c r="AN4" i="1"/>
  <c r="N4" i="1"/>
  <c r="M4" i="1"/>
  <c r="AU3" i="1"/>
  <c r="AR3" i="1"/>
  <c r="AP3" i="1"/>
  <c r="AN3" i="1"/>
  <c r="N3" i="1"/>
  <c r="M3" i="1"/>
  <c r="K39" i="1" l="1"/>
  <c r="L39" i="1" s="1"/>
  <c r="K40" i="1"/>
  <c r="L40" i="1" s="1"/>
  <c r="K41" i="1"/>
  <c r="L41" i="1" s="1"/>
  <c r="K44" i="1"/>
  <c r="L44" i="1" s="1"/>
  <c r="AR45" i="1"/>
  <c r="M45" i="1"/>
  <c r="AP45" i="1"/>
  <c r="AU45" i="1"/>
  <c r="AV33" i="1" s="1"/>
  <c r="AW33" i="1" s="1"/>
  <c r="N45" i="1"/>
  <c r="AN45" i="1"/>
  <c r="AV37" i="1" l="1"/>
  <c r="AW37" i="1" s="1"/>
  <c r="AV9" i="1"/>
  <c r="AW9" i="1" s="1"/>
  <c r="AV40" i="1"/>
  <c r="AW40" i="1" s="1"/>
  <c r="AV5" i="1"/>
  <c r="AW5" i="1" s="1"/>
  <c r="AV20" i="1"/>
  <c r="AW20" i="1" s="1"/>
  <c r="AV15" i="1"/>
  <c r="AW15" i="1" s="1"/>
  <c r="AV10" i="1"/>
  <c r="AW10" i="1" s="1"/>
  <c r="AV6" i="1"/>
  <c r="AW6" i="1" s="1"/>
  <c r="AV42" i="1"/>
  <c r="AW42" i="1" s="1"/>
  <c r="AV11" i="1"/>
  <c r="AW11" i="1" s="1"/>
  <c r="AV13" i="1"/>
  <c r="AW13" i="1" s="1"/>
  <c r="AV26" i="1"/>
  <c r="AW26" i="1" s="1"/>
  <c r="AV21" i="1"/>
  <c r="AW21" i="1" s="1"/>
  <c r="AV28" i="1"/>
  <c r="AW28" i="1" s="1"/>
  <c r="AV25" i="1"/>
  <c r="AW25" i="1" s="1"/>
  <c r="AV8" i="1"/>
  <c r="AW8" i="1" s="1"/>
  <c r="AV39" i="1"/>
  <c r="AW39" i="1" s="1"/>
  <c r="AV30" i="1"/>
  <c r="AW30" i="1" s="1"/>
  <c r="AV14" i="1"/>
  <c r="AW14" i="1" s="1"/>
  <c r="AV36" i="1"/>
  <c r="AW36" i="1" s="1"/>
  <c r="AV12" i="1"/>
  <c r="AW12" i="1" s="1"/>
  <c r="AV7" i="1"/>
  <c r="AW7" i="1" s="1"/>
  <c r="AV17" i="1"/>
  <c r="AW17" i="1" s="1"/>
  <c r="AV31" i="1"/>
  <c r="AW31" i="1" s="1"/>
  <c r="AV32" i="1"/>
  <c r="AW32" i="1" s="1"/>
  <c r="AV27" i="1"/>
  <c r="AW27" i="1" s="1"/>
  <c r="AV24" i="1"/>
  <c r="AW24" i="1" s="1"/>
  <c r="AV29" i="1"/>
  <c r="AW29" i="1" s="1"/>
  <c r="AV44" i="1"/>
  <c r="AW44" i="1" s="1"/>
  <c r="AV34" i="1"/>
  <c r="AW34" i="1" s="1"/>
  <c r="AV35" i="1"/>
  <c r="AW35" i="1" s="1"/>
  <c r="AV4" i="1"/>
  <c r="AW4" i="1" s="1"/>
  <c r="AV41" i="1"/>
  <c r="AW41" i="1" s="1"/>
  <c r="AV16" i="1"/>
  <c r="AW16" i="1" s="1"/>
  <c r="AV22" i="1"/>
  <c r="AW22" i="1" s="1"/>
  <c r="AV18" i="1"/>
  <c r="AW18" i="1" s="1"/>
  <c r="AV19" i="1"/>
  <c r="AW19" i="1" s="1"/>
  <c r="AV23" i="1"/>
  <c r="AW23" i="1" s="1"/>
  <c r="AV43" i="1"/>
  <c r="AW43" i="1" s="1"/>
  <c r="AV38" i="1"/>
  <c r="AW38" i="1" s="1"/>
  <c r="AV3" i="1"/>
  <c r="AW3" i="1" s="1"/>
  <c r="C48" i="1"/>
  <c r="AV45" i="1" l="1"/>
  <c r="AW45" i="1"/>
</calcChain>
</file>

<file path=xl/sharedStrings.xml><?xml version="1.0" encoding="utf-8"?>
<sst xmlns="http://schemas.openxmlformats.org/spreadsheetml/2006/main" count="334" uniqueCount="123">
  <si>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</si>
  <si>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</si>
  <si>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</si>
  <si>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</si>
  <si>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</si>
  <si>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</si>
  <si>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</si>
  <si>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</si>
  <si>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</si>
  <si>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</si>
  <si>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</si>
  <si>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</si>
  <si>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</si>
  <si>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</si>
  <si>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</si>
  <si>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</si>
  <si>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</si>
  <si>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</si>
  <si>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</si>
  <si>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</si>
  <si>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</si>
  <si>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</si>
  <si>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</si>
  <si>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</si>
  <si>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</si>
  <si>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</si>
  <si>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</si>
  <si>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</si>
  <si>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</si>
  <si>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</si>
  <si>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</si>
  <si>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</si>
  <si>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</si>
  <si>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</si>
  <si>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</si>
  <si>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</si>
  <si>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</si>
  <si>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</si>
  <si>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</si>
  <si>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</si>
  <si>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</si>
  <si>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</si>
  <si>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</si>
  <si>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</si>
  <si>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</si>
  <si>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</si>
  <si>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</si>
  <si>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</si>
  <si>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10-024-0400</t>
  </si>
  <si>
    <t>DUANE L HARDER TRUST (1\2) &amp;</t>
  </si>
  <si>
    <t>53465 410TH ST</t>
  </si>
  <si>
    <t>NWSW</t>
  </si>
  <si>
    <t>19</t>
  </si>
  <si>
    <t>105</t>
  </si>
  <si>
    <t>034</t>
  </si>
  <si>
    <t>NWSE</t>
  </si>
  <si>
    <t>24</t>
  </si>
  <si>
    <t>035</t>
  </si>
  <si>
    <t>SWSE</t>
  </si>
  <si>
    <t>SESE</t>
  </si>
  <si>
    <t>10-024-0401</t>
  </si>
  <si>
    <t>EINCK/RODNEY R &amp; MAGDALEN E/LE</t>
  </si>
  <si>
    <t>54648 COUNTY RD 13</t>
  </si>
  <si>
    <t>10-025-0100</t>
  </si>
  <si>
    <t>RAHN ASSETS LLC</t>
  </si>
  <si>
    <t>39872 COUNTY ROAD 46</t>
  </si>
  <si>
    <t>NENW</t>
  </si>
  <si>
    <t>25</t>
  </si>
  <si>
    <t>SENW</t>
  </si>
  <si>
    <t>SWNE</t>
  </si>
  <si>
    <t>NWNE</t>
  </si>
  <si>
    <t>NENE</t>
  </si>
  <si>
    <t>SENE</t>
  </si>
  <si>
    <t>10-025-0101</t>
  </si>
  <si>
    <t>HODKIN/THOMAS C &amp; WENDY S</t>
  </si>
  <si>
    <t>54557 COUNTY RD 13</t>
  </si>
  <si>
    <t>10-025-0400</t>
  </si>
  <si>
    <t>JENSEN/SHANE C</t>
  </si>
  <si>
    <t>54764 430TH ST</t>
  </si>
  <si>
    <t>NESE</t>
  </si>
  <si>
    <t>10-025-0402</t>
  </si>
  <si>
    <t>JENSEN/JUHL T/ETAL</t>
  </si>
  <si>
    <t>1122 PROSPECT AVE</t>
  </si>
  <si>
    <t>10-025-0500</t>
  </si>
  <si>
    <t>P RAHN FAMILY LLP</t>
  </si>
  <si>
    <t>39872 COUNTY RD 46</t>
  </si>
  <si>
    <t>NESW</t>
  </si>
  <si>
    <t>SESW</t>
  </si>
  <si>
    <t>10-036-0100</t>
  </si>
  <si>
    <t>HARROLD/DUSTIN W &amp; ASHLY</t>
  </si>
  <si>
    <t>624 REDDING AVE</t>
  </si>
  <si>
    <t>36</t>
  </si>
  <si>
    <t>12-030-0100</t>
  </si>
  <si>
    <t>HARDER/PERRY L &amp; SHARON M</t>
  </si>
  <si>
    <t>41619 COUNTY RD 47</t>
  </si>
  <si>
    <t>SWSW</t>
  </si>
  <si>
    <t>30</t>
  </si>
  <si>
    <t>12-030-0101</t>
  </si>
  <si>
    <t>KLASSEN/ORVIL &amp; KAREN</t>
  </si>
  <si>
    <t>1965 COTTONWOOD LAKE DR</t>
  </si>
  <si>
    <t>12-030-0104</t>
  </si>
  <si>
    <t>12-030-0107</t>
  </si>
  <si>
    <t>KLASSEN/ANDY &amp; ALISON</t>
  </si>
  <si>
    <t>55617 COUNTY ROAD 13</t>
  </si>
  <si>
    <t>12-030-0200</t>
  </si>
  <si>
    <t>ADRIAN/MICHAEL</t>
  </si>
  <si>
    <t>37843 COUNTY RD 9</t>
  </si>
  <si>
    <t>SWNW</t>
  </si>
  <si>
    <t>NWNW</t>
  </si>
  <si>
    <t>CSAH 13</t>
  </si>
  <si>
    <t>TOTAL WATERSHED ACRES:</t>
  </si>
  <si>
    <t>MOUNTAIN TWP ROADS</t>
  </si>
  <si>
    <t>LAKESIDE TWP ROADS</t>
  </si>
  <si>
    <t>COTTONWOOD CO ROADS</t>
  </si>
  <si>
    <t>BINGHAM LAKE MN 56118</t>
  </si>
  <si>
    <t>MOUNTAIN LAKE MN 56159</t>
  </si>
  <si>
    <t>WINDOM MN 56101</t>
  </si>
  <si>
    <t xml:space="preserve">1355 9TH AVE </t>
  </si>
  <si>
    <t>430TH ST</t>
  </si>
  <si>
    <t>550TH AVE</t>
  </si>
  <si>
    <t>C/O MARK HANSON 59538 CR 16</t>
  </si>
  <si>
    <t>MT LAKE MN 56159</t>
  </si>
  <si>
    <t xml:space="preserve">C/O HEATH KLASSEN 54123 CR 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</si>
</sst>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8"/>
  <sheetViews>
    <sheetView tabSelected="1" topLeftCell="AB12" workbookViewId="0">
      <selection activeCell="AW37" sqref="AW37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0" width="17.7109375" style="2" customWidth="1"/>
    <col min="11" max="12" width="17.7109375" style="2" hidden="1" customWidth="1"/>
    <col min="13" max="14" width="17.7109375" style="2" customWidth="1"/>
    <col min="15" max="15" width="20.7109375" style="3" customWidth="1"/>
    <col min="16" max="16" width="13.7109375" style="4" customWidth="1"/>
    <col min="17" max="17" width="13.7109375" style="5" customWidth="1"/>
    <col min="18" max="18" width="13.7109375" style="6" customWidth="1"/>
    <col min="19" max="19" width="13.7109375" style="5" customWidth="1"/>
    <col min="20" max="20" width="13.7109375" style="7" customWidth="1"/>
    <col min="21" max="21" width="13.7109375" style="5" customWidth="1"/>
    <col min="22" max="22" width="13.7109375" style="8" customWidth="1"/>
    <col min="23" max="23" width="13.7109375" style="5" customWidth="1"/>
    <col min="24" max="24" width="17.7109375" style="2" hidden="1" customWidth="1"/>
    <col min="25" max="25" width="17.7109375" style="5" hidden="1" customWidth="1"/>
    <col min="26" max="26" width="17.7109375" style="2" hidden="1" customWidth="1"/>
    <col min="27" max="27" width="17.7109375" style="5" hidden="1" customWidth="1"/>
    <col min="28" max="28" width="17.7109375" style="9" customWidth="1"/>
    <col min="29" max="29" width="17.7109375" style="5" customWidth="1"/>
    <col min="30" max="30" width="17.7109375" style="10" customWidth="1"/>
    <col min="31" max="31" width="17.7109375" style="5" customWidth="1"/>
    <col min="32" max="33" width="17.7109375" style="2" hidden="1" customWidth="1"/>
    <col min="34" max="34" width="17.7109375" style="5" hidden="1" customWidth="1"/>
    <col min="35" max="35" width="17.7109375" style="9" customWidth="1"/>
    <col min="36" max="36" width="17.7109375" style="5" customWidth="1"/>
    <col min="37" max="37" width="19.7109375" style="2" hidden="1" customWidth="1"/>
    <col min="38" max="38" width="19.7109375" style="5" hidden="1" customWidth="1"/>
    <col min="39" max="39" width="17.7109375" style="3" customWidth="1"/>
    <col min="40" max="40" width="17.7109375" style="5" customWidth="1"/>
    <col min="41" max="41" width="17.7109375" style="3" customWidth="1"/>
    <col min="42" max="42" width="17.7109375" style="5" customWidth="1"/>
    <col min="43" max="43" width="17.7109375" style="2" hidden="1" customWidth="1"/>
    <col min="44" max="44" width="17.7109375" style="5" hidden="1" customWidth="1"/>
    <col min="45" max="46" width="17.7109375" style="2" customWidth="1"/>
    <col min="47" max="47" width="17.7109375" style="5" customWidth="1"/>
    <col min="48" max="48" width="17.7109375" style="11" customWidth="1"/>
    <col min="49" max="49" width="17.7109375" style="5" customWidth="1"/>
  </cols>
  <sheetData>
    <row r="1" spans="1:49" x14ac:dyDescent="0.25">
      <c r="AN1" s="5">
        <v>0</v>
      </c>
      <c r="AP1" s="5">
        <v>0</v>
      </c>
      <c r="AR1" s="5">
        <v>1</v>
      </c>
      <c r="AW1" s="5" t="s">
        <v>0</v>
      </c>
    </row>
    <row r="2" spans="1:49" ht="67.900000000000006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/>
      <c r="L2" s="12"/>
      <c r="M2" s="12" t="s">
        <v>11</v>
      </c>
      <c r="N2" s="12" t="s">
        <v>12</v>
      </c>
      <c r="O2" s="13" t="s">
        <v>13</v>
      </c>
      <c r="P2" s="14" t="s">
        <v>14</v>
      </c>
      <c r="Q2" s="12" t="s">
        <v>15</v>
      </c>
      <c r="R2" s="15" t="s">
        <v>16</v>
      </c>
      <c r="S2" s="12" t="s">
        <v>17</v>
      </c>
      <c r="T2" s="16" t="s">
        <v>18</v>
      </c>
      <c r="U2" s="12" t="s">
        <v>19</v>
      </c>
      <c r="V2" s="17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8" t="s">
        <v>26</v>
      </c>
      <c r="AC2" s="12" t="s">
        <v>27</v>
      </c>
      <c r="AD2" s="19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8" t="s">
        <v>33</v>
      </c>
      <c r="AJ2" s="12" t="s">
        <v>34</v>
      </c>
      <c r="AK2" s="12" t="s">
        <v>35</v>
      </c>
      <c r="AL2" s="12" t="s">
        <v>36</v>
      </c>
      <c r="AM2" s="13" t="s">
        <v>37</v>
      </c>
      <c r="AN2" s="12" t="s">
        <v>38</v>
      </c>
      <c r="AO2" s="13" t="s">
        <v>39</v>
      </c>
      <c r="AP2" s="12" t="s">
        <v>40</v>
      </c>
      <c r="AQ2" s="12" t="s">
        <v>41</v>
      </c>
      <c r="AR2" s="12" t="s">
        <v>42</v>
      </c>
      <c r="AS2" s="12" t="s">
        <v>43</v>
      </c>
      <c r="AT2" s="12" t="s">
        <v>44</v>
      </c>
      <c r="AU2" s="12" t="s">
        <v>45</v>
      </c>
      <c r="AV2" s="12" t="s">
        <v>46</v>
      </c>
      <c r="AW2" s="12" t="s">
        <v>47</v>
      </c>
    </row>
    <row r="3" spans="1:49" x14ac:dyDescent="0.25">
      <c r="A3" s="1" t="s">
        <v>48</v>
      </c>
      <c r="B3" s="1" t="s">
        <v>49</v>
      </c>
      <c r="C3" s="1" t="s">
        <v>50</v>
      </c>
      <c r="D3" s="1" t="s">
        <v>114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156.72</v>
      </c>
      <c r="J3" s="2">
        <v>36.94</v>
      </c>
      <c r="K3" s="2">
        <f>SUM(M3:N3)</f>
        <v>2.08</v>
      </c>
      <c r="L3" s="2" t="b">
        <f>IF(K3&gt;(J3+0.01),1)</f>
        <v>0</v>
      </c>
      <c r="M3" s="2">
        <f t="shared" ref="M3:M44" si="0">SUM(P3,R3,T3,V3,X3,Z3,AB3,AD3,AG3,AI3,AK3)</f>
        <v>2.08</v>
      </c>
      <c r="N3" s="2">
        <f t="shared" ref="N3:N44" si="1">SUM(O3,AF3,AM3,AO3,AQ3,AS3,AT3)</f>
        <v>0</v>
      </c>
      <c r="T3" s="7">
        <v>0.73</v>
      </c>
      <c r="U3" s="5">
        <v>1070.8187499999999</v>
      </c>
      <c r="V3" s="8">
        <v>1.35</v>
      </c>
      <c r="W3" s="5">
        <v>594</v>
      </c>
      <c r="AN3" s="5" t="str">
        <f t="shared" ref="AN3:AN44" si="2">IF(AM3&gt;0,AM3*$AN$1,"")</f>
        <v/>
      </c>
      <c r="AP3" s="5" t="str">
        <f t="shared" ref="AP3:AP44" si="3">IF(AO3&gt;0,AO3*$AP$1,"")</f>
        <v/>
      </c>
      <c r="AR3" s="5" t="str">
        <f t="shared" ref="AR3:AR44" si="4">IF(AQ3&gt;0,AQ3*$AR$1,"")</f>
        <v/>
      </c>
      <c r="AU3" s="5">
        <f t="shared" ref="AU3" si="5">SUM(Q3,S3,U3,W3,Y3,AA3,AC3,AE3,AH3,AJ3,AL3)</f>
        <v>1664.8187499999999</v>
      </c>
      <c r="AV3" s="30">
        <f t="shared" ref="AV3:AV44" si="6">(AU3/$AU$45)*100</f>
        <v>0.16905379927678094</v>
      </c>
      <c r="AW3" s="5">
        <f t="shared" ref="AW3" si="7">(AV3/100)*$AW$1</f>
        <v>169.05379927678092</v>
      </c>
    </row>
    <row r="4" spans="1:49" x14ac:dyDescent="0.25">
      <c r="A4" s="1" t="s">
        <v>48</v>
      </c>
      <c r="B4" s="1" t="s">
        <v>49</v>
      </c>
      <c r="C4" s="1" t="s">
        <v>50</v>
      </c>
      <c r="D4" s="1" t="s">
        <v>114</v>
      </c>
      <c r="E4" s="1" t="s">
        <v>55</v>
      </c>
      <c r="F4" s="1" t="s">
        <v>56</v>
      </c>
      <c r="G4" s="1" t="s">
        <v>53</v>
      </c>
      <c r="H4" s="1" t="s">
        <v>57</v>
      </c>
      <c r="I4" s="2">
        <v>156.72</v>
      </c>
      <c r="J4" s="2">
        <v>38.700000000000003</v>
      </c>
      <c r="K4" s="2">
        <f t="shared" ref="K4:K35" si="8">SUM(M4:N4)</f>
        <v>1.1000000000000001</v>
      </c>
      <c r="L4" s="2" t="b">
        <f t="shared" ref="L4:L35" si="9">IF(K4&gt;(J4+0.01),1)</f>
        <v>0</v>
      </c>
      <c r="M4" s="2">
        <f t="shared" si="0"/>
        <v>1.1000000000000001</v>
      </c>
      <c r="N4" s="2">
        <f t="shared" si="1"/>
        <v>0</v>
      </c>
      <c r="T4" s="7">
        <v>0.77</v>
      </c>
      <c r="U4" s="5">
        <v>1129.4937500000001</v>
      </c>
      <c r="V4" s="8">
        <v>0.33</v>
      </c>
      <c r="W4" s="5">
        <v>145.19999999999999</v>
      </c>
      <c r="AN4" s="5" t="str">
        <f t="shared" si="2"/>
        <v/>
      </c>
      <c r="AP4" s="5" t="str">
        <f t="shared" si="3"/>
        <v/>
      </c>
      <c r="AR4" s="5" t="str">
        <f t="shared" si="4"/>
        <v/>
      </c>
      <c r="AU4" s="5">
        <f t="shared" ref="AU4:AU44" si="10">SUM(Q4,S4,U4,W4,Y4,AA4,AC4,AE4,AH4,AJ4,AL4)</f>
        <v>1274.6937500000001</v>
      </c>
      <c r="AV4" s="30">
        <f t="shared" si="6"/>
        <v>0.12943860786759351</v>
      </c>
      <c r="AW4" s="5">
        <f t="shared" ref="AW4:AW44" si="11">(AV4/100)*$AW$1</f>
        <v>129.4386078675935</v>
      </c>
    </row>
    <row r="5" spans="1:49" x14ac:dyDescent="0.25">
      <c r="A5" s="1" t="s">
        <v>48</v>
      </c>
      <c r="B5" s="1" t="s">
        <v>49</v>
      </c>
      <c r="C5" s="1" t="s">
        <v>50</v>
      </c>
      <c r="D5" s="1" t="s">
        <v>114</v>
      </c>
      <c r="E5" s="1" t="s">
        <v>58</v>
      </c>
      <c r="F5" s="1" t="s">
        <v>56</v>
      </c>
      <c r="G5" s="1" t="s">
        <v>53</v>
      </c>
      <c r="H5" s="1" t="s">
        <v>57</v>
      </c>
      <c r="I5" s="2">
        <v>156.72</v>
      </c>
      <c r="J5" s="2">
        <v>36.380000000000003</v>
      </c>
      <c r="K5" s="2">
        <f t="shared" si="8"/>
        <v>21.9</v>
      </c>
      <c r="L5" s="2" t="b">
        <f t="shared" si="9"/>
        <v>0</v>
      </c>
      <c r="M5" s="2">
        <f t="shared" si="0"/>
        <v>21.9</v>
      </c>
      <c r="N5" s="2">
        <f t="shared" si="1"/>
        <v>0</v>
      </c>
      <c r="T5" s="7">
        <v>17.07</v>
      </c>
      <c r="U5" s="5">
        <v>25039.556250000001</v>
      </c>
      <c r="V5" s="8">
        <v>4.83</v>
      </c>
      <c r="W5" s="5">
        <v>2125.1999999999998</v>
      </c>
      <c r="AN5" s="5" t="str">
        <f t="shared" si="2"/>
        <v/>
      </c>
      <c r="AP5" s="5" t="str">
        <f t="shared" si="3"/>
        <v/>
      </c>
      <c r="AR5" s="5" t="str">
        <f t="shared" si="4"/>
        <v/>
      </c>
      <c r="AU5" s="5">
        <f t="shared" si="10"/>
        <v>27164.756250000002</v>
      </c>
      <c r="AV5" s="30">
        <f t="shared" si="6"/>
        <v>2.7584415723874933</v>
      </c>
      <c r="AW5" s="5">
        <f t="shared" si="11"/>
        <v>2758.4415723874931</v>
      </c>
    </row>
    <row r="6" spans="1:49" x14ac:dyDescent="0.25">
      <c r="A6" s="1" t="s">
        <v>48</v>
      </c>
      <c r="B6" s="1" t="s">
        <v>49</v>
      </c>
      <c r="C6" s="1" t="s">
        <v>50</v>
      </c>
      <c r="D6" s="1" t="s">
        <v>114</v>
      </c>
      <c r="E6" s="1" t="s">
        <v>59</v>
      </c>
      <c r="F6" s="1" t="s">
        <v>56</v>
      </c>
      <c r="G6" s="1" t="s">
        <v>53</v>
      </c>
      <c r="H6" s="1" t="s">
        <v>57</v>
      </c>
      <c r="I6" s="2">
        <v>156.72</v>
      </c>
      <c r="J6" s="2">
        <v>38.590000000000003</v>
      </c>
      <c r="K6" s="2">
        <f t="shared" si="8"/>
        <v>35.25</v>
      </c>
      <c r="L6" s="2" t="b">
        <f t="shared" si="9"/>
        <v>0</v>
      </c>
      <c r="M6" s="2">
        <f t="shared" si="0"/>
        <v>35.25</v>
      </c>
      <c r="N6" s="2">
        <f t="shared" si="1"/>
        <v>0</v>
      </c>
      <c r="T6" s="7">
        <v>27.49</v>
      </c>
      <c r="U6" s="5">
        <v>40324.393750000003</v>
      </c>
      <c r="V6" s="8">
        <v>7.76</v>
      </c>
      <c r="W6" s="5">
        <v>3414.4</v>
      </c>
      <c r="AN6" s="5" t="str">
        <f t="shared" si="2"/>
        <v/>
      </c>
      <c r="AP6" s="5" t="str">
        <f t="shared" si="3"/>
        <v/>
      </c>
      <c r="AR6" s="5" t="str">
        <f t="shared" si="4"/>
        <v/>
      </c>
      <c r="AU6" s="5">
        <f t="shared" si="10"/>
        <v>43738.793750000004</v>
      </c>
      <c r="AV6" s="30">
        <f t="shared" si="6"/>
        <v>4.4414500132347872</v>
      </c>
      <c r="AW6" s="5">
        <f t="shared" si="11"/>
        <v>4441.4500132347875</v>
      </c>
    </row>
    <row r="7" spans="1:49" x14ac:dyDescent="0.25">
      <c r="A7" s="1" t="s">
        <v>60</v>
      </c>
      <c r="B7" s="1" t="s">
        <v>61</v>
      </c>
      <c r="C7" s="1" t="s">
        <v>62</v>
      </c>
      <c r="D7" s="1" t="s">
        <v>114</v>
      </c>
      <c r="E7" s="1" t="s">
        <v>58</v>
      </c>
      <c r="F7" s="1" t="s">
        <v>56</v>
      </c>
      <c r="G7" s="1" t="s">
        <v>53</v>
      </c>
      <c r="H7" s="1" t="s">
        <v>57</v>
      </c>
      <c r="I7" s="2">
        <v>3.28</v>
      </c>
      <c r="J7" s="2">
        <v>2.92</v>
      </c>
      <c r="K7" s="2">
        <f t="shared" si="8"/>
        <v>2.9</v>
      </c>
      <c r="L7" s="2" t="b">
        <f t="shared" si="9"/>
        <v>0</v>
      </c>
      <c r="M7" s="2">
        <f t="shared" si="0"/>
        <v>2.9</v>
      </c>
      <c r="N7" s="2">
        <f t="shared" si="1"/>
        <v>0</v>
      </c>
      <c r="AB7" s="9">
        <v>1.27</v>
      </c>
      <c r="AC7" s="5">
        <v>223.83750000000001</v>
      </c>
      <c r="AD7" s="10">
        <v>1.63</v>
      </c>
      <c r="AE7" s="5">
        <v>258.76249999999999</v>
      </c>
      <c r="AN7" s="5" t="str">
        <f t="shared" si="2"/>
        <v/>
      </c>
      <c r="AP7" s="5" t="str">
        <f t="shared" si="3"/>
        <v/>
      </c>
      <c r="AR7" s="5" t="str">
        <f t="shared" si="4"/>
        <v/>
      </c>
      <c r="AU7" s="5">
        <f t="shared" si="10"/>
        <v>482.6</v>
      </c>
      <c r="AV7" s="11">
        <f t="shared" si="6"/>
        <v>4.9005553025501719E-2</v>
      </c>
      <c r="AW7" s="5">
        <f t="shared" si="11"/>
        <v>49.005553025501719</v>
      </c>
    </row>
    <row r="8" spans="1:49" x14ac:dyDescent="0.25">
      <c r="A8" s="1" t="s">
        <v>63</v>
      </c>
      <c r="B8" s="1" t="s">
        <v>64</v>
      </c>
      <c r="C8" s="1" t="s">
        <v>65</v>
      </c>
      <c r="D8" s="1" t="s">
        <v>114</v>
      </c>
      <c r="E8" s="1" t="s">
        <v>66</v>
      </c>
      <c r="F8" s="1" t="s">
        <v>67</v>
      </c>
      <c r="G8" s="1" t="s">
        <v>53</v>
      </c>
      <c r="H8" s="1" t="s">
        <v>57</v>
      </c>
      <c r="I8" s="2">
        <v>234.27</v>
      </c>
      <c r="J8" s="2">
        <v>35.950000000000003</v>
      </c>
      <c r="K8" s="2">
        <f t="shared" si="8"/>
        <v>11.39</v>
      </c>
      <c r="L8" s="2" t="b">
        <f t="shared" si="9"/>
        <v>0</v>
      </c>
      <c r="M8" s="2">
        <f t="shared" si="0"/>
        <v>11.39</v>
      </c>
      <c r="N8" s="2">
        <f t="shared" si="1"/>
        <v>0</v>
      </c>
      <c r="T8" s="7">
        <v>4.4400000000000004</v>
      </c>
      <c r="U8" s="5">
        <v>6512.9250000000002</v>
      </c>
      <c r="V8" s="8">
        <v>6.95</v>
      </c>
      <c r="W8" s="5">
        <v>3058</v>
      </c>
      <c r="AN8" s="5" t="str">
        <f t="shared" si="2"/>
        <v/>
      </c>
      <c r="AP8" s="5" t="str">
        <f t="shared" si="3"/>
        <v/>
      </c>
      <c r="AR8" s="5" t="str">
        <f t="shared" si="4"/>
        <v/>
      </c>
      <c r="AU8" s="5">
        <f t="shared" si="10"/>
        <v>9570.9249999999993</v>
      </c>
      <c r="AV8" s="11">
        <f t="shared" si="6"/>
        <v>0.97187831038251138</v>
      </c>
      <c r="AW8" s="5">
        <f t="shared" si="11"/>
        <v>971.87831038251136</v>
      </c>
    </row>
    <row r="9" spans="1:49" x14ac:dyDescent="0.25">
      <c r="A9" s="1" t="s">
        <v>63</v>
      </c>
      <c r="B9" s="1" t="s">
        <v>64</v>
      </c>
      <c r="C9" s="1" t="s">
        <v>65</v>
      </c>
      <c r="D9" s="1" t="s">
        <v>114</v>
      </c>
      <c r="E9" s="1" t="s">
        <v>68</v>
      </c>
      <c r="F9" s="1" t="s">
        <v>67</v>
      </c>
      <c r="G9" s="1" t="s">
        <v>53</v>
      </c>
      <c r="H9" s="1" t="s">
        <v>57</v>
      </c>
      <c r="I9" s="2">
        <v>234.27</v>
      </c>
      <c r="J9" s="2">
        <v>41.64</v>
      </c>
      <c r="K9" s="2">
        <f t="shared" si="8"/>
        <v>8.65</v>
      </c>
      <c r="L9" s="2" t="b">
        <f t="shared" si="9"/>
        <v>0</v>
      </c>
      <c r="M9" s="2">
        <f t="shared" si="0"/>
        <v>8.65</v>
      </c>
      <c r="N9" s="2">
        <f t="shared" si="1"/>
        <v>0</v>
      </c>
      <c r="T9" s="7">
        <v>2.83</v>
      </c>
      <c r="U9" s="5">
        <v>4151.2562500000004</v>
      </c>
      <c r="V9" s="8">
        <v>5.82</v>
      </c>
      <c r="W9" s="5">
        <v>2560.8000000000002</v>
      </c>
      <c r="AN9" s="5" t="str">
        <f t="shared" si="2"/>
        <v/>
      </c>
      <c r="AP9" s="5" t="str">
        <f t="shared" si="3"/>
        <v/>
      </c>
      <c r="AR9" s="5" t="str">
        <f t="shared" si="4"/>
        <v/>
      </c>
      <c r="AU9" s="5">
        <f t="shared" si="10"/>
        <v>6712.0562500000005</v>
      </c>
      <c r="AV9" s="11">
        <f t="shared" si="6"/>
        <v>0.68157486214157725</v>
      </c>
      <c r="AW9" s="5">
        <f t="shared" si="11"/>
        <v>681.57486214157734</v>
      </c>
    </row>
    <row r="10" spans="1:49" x14ac:dyDescent="0.25">
      <c r="A10" s="1" t="s">
        <v>63</v>
      </c>
      <c r="B10" s="1" t="s">
        <v>64</v>
      </c>
      <c r="C10" s="1" t="s">
        <v>65</v>
      </c>
      <c r="D10" s="1" t="s">
        <v>114</v>
      </c>
      <c r="E10" s="1" t="s">
        <v>69</v>
      </c>
      <c r="F10" s="1" t="s">
        <v>67</v>
      </c>
      <c r="G10" s="1" t="s">
        <v>53</v>
      </c>
      <c r="H10" s="1" t="s">
        <v>57</v>
      </c>
      <c r="I10" s="2">
        <v>234.27</v>
      </c>
      <c r="J10" s="2">
        <v>42.43</v>
      </c>
      <c r="K10" s="2">
        <f t="shared" si="8"/>
        <v>42.14</v>
      </c>
      <c r="L10" s="2" t="b">
        <f t="shared" si="9"/>
        <v>0</v>
      </c>
      <c r="M10" s="2">
        <f t="shared" si="0"/>
        <v>42.14</v>
      </c>
      <c r="N10" s="2">
        <f t="shared" si="1"/>
        <v>0</v>
      </c>
      <c r="T10" s="7">
        <v>40.93</v>
      </c>
      <c r="U10" s="5">
        <v>60039.193749999999</v>
      </c>
      <c r="V10" s="8">
        <v>1.21</v>
      </c>
      <c r="W10" s="5">
        <v>532.4</v>
      </c>
      <c r="AN10" s="5" t="str">
        <f t="shared" si="2"/>
        <v/>
      </c>
      <c r="AP10" s="5" t="str">
        <f t="shared" si="3"/>
        <v/>
      </c>
      <c r="AR10" s="5" t="str">
        <f t="shared" si="4"/>
        <v/>
      </c>
      <c r="AU10" s="5">
        <f t="shared" si="10"/>
        <v>60571.59375</v>
      </c>
      <c r="AV10" s="11">
        <f t="shared" si="6"/>
        <v>6.1507344578424643</v>
      </c>
      <c r="AW10" s="5">
        <f t="shared" si="11"/>
        <v>6150.7344578424636</v>
      </c>
    </row>
    <row r="11" spans="1:49" x14ac:dyDescent="0.25">
      <c r="A11" s="1" t="s">
        <v>63</v>
      </c>
      <c r="B11" s="1" t="s">
        <v>64</v>
      </c>
      <c r="C11" s="1" t="s">
        <v>65</v>
      </c>
      <c r="D11" s="1" t="s">
        <v>114</v>
      </c>
      <c r="E11" s="1" t="s">
        <v>70</v>
      </c>
      <c r="F11" s="1" t="s">
        <v>67</v>
      </c>
      <c r="G11" s="1" t="s">
        <v>53</v>
      </c>
      <c r="H11" s="1" t="s">
        <v>57</v>
      </c>
      <c r="I11" s="2">
        <v>234.27</v>
      </c>
      <c r="J11" s="2">
        <v>30.74</v>
      </c>
      <c r="K11" s="2">
        <f t="shared" si="8"/>
        <v>30.74</v>
      </c>
      <c r="L11" s="2" t="b">
        <f t="shared" si="9"/>
        <v>0</v>
      </c>
      <c r="M11" s="2">
        <f t="shared" si="0"/>
        <v>30.74</v>
      </c>
      <c r="N11" s="2">
        <f t="shared" si="1"/>
        <v>0</v>
      </c>
      <c r="R11" s="6">
        <v>1.29</v>
      </c>
      <c r="S11" s="5">
        <v>3215.3249999999998</v>
      </c>
      <c r="T11" s="7">
        <v>29.45</v>
      </c>
      <c r="U11" s="5">
        <v>43199.46875</v>
      </c>
      <c r="AN11" s="5" t="str">
        <f t="shared" si="2"/>
        <v/>
      </c>
      <c r="AP11" s="5" t="str">
        <f t="shared" si="3"/>
        <v/>
      </c>
      <c r="AR11" s="5" t="str">
        <f t="shared" si="4"/>
        <v/>
      </c>
      <c r="AU11" s="5">
        <f t="shared" si="10"/>
        <v>46414.793749999997</v>
      </c>
      <c r="AV11" s="11">
        <f t="shared" si="6"/>
        <v>4.7131840784984469</v>
      </c>
      <c r="AW11" s="5">
        <f t="shared" si="11"/>
        <v>4713.184078498447</v>
      </c>
    </row>
    <row r="12" spans="1:49" x14ac:dyDescent="0.25">
      <c r="A12" s="1" t="s">
        <v>63</v>
      </c>
      <c r="B12" s="1" t="s">
        <v>64</v>
      </c>
      <c r="C12" s="1" t="s">
        <v>65</v>
      </c>
      <c r="D12" s="1" t="s">
        <v>114</v>
      </c>
      <c r="E12" s="1" t="s">
        <v>71</v>
      </c>
      <c r="F12" s="1" t="s">
        <v>67</v>
      </c>
      <c r="G12" s="1" t="s">
        <v>53</v>
      </c>
      <c r="H12" s="1" t="s">
        <v>57</v>
      </c>
      <c r="I12" s="2">
        <v>234.27</v>
      </c>
      <c r="J12" s="2">
        <v>34.11</v>
      </c>
      <c r="K12" s="2">
        <f t="shared" si="8"/>
        <v>34.11</v>
      </c>
      <c r="L12" s="2" t="b">
        <f t="shared" si="9"/>
        <v>0</v>
      </c>
      <c r="M12" s="2">
        <f t="shared" si="0"/>
        <v>34.11</v>
      </c>
      <c r="N12" s="2">
        <f t="shared" si="1"/>
        <v>0</v>
      </c>
      <c r="R12" s="6">
        <v>17.489999999999998</v>
      </c>
      <c r="S12" s="5">
        <v>43593.824999999997</v>
      </c>
      <c r="T12" s="7">
        <v>16.34</v>
      </c>
      <c r="U12" s="5">
        <v>23968.737499999999</v>
      </c>
      <c r="V12" s="8">
        <v>0.28000000000000003</v>
      </c>
      <c r="W12" s="5">
        <v>123.2</v>
      </c>
      <c r="AN12" s="5" t="str">
        <f t="shared" si="2"/>
        <v/>
      </c>
      <c r="AP12" s="5" t="str">
        <f t="shared" si="3"/>
        <v/>
      </c>
      <c r="AR12" s="5" t="str">
        <f t="shared" si="4"/>
        <v/>
      </c>
      <c r="AU12" s="5">
        <f t="shared" si="10"/>
        <v>67685.762499999997</v>
      </c>
      <c r="AV12" s="11">
        <f t="shared" si="6"/>
        <v>6.8731417804916397</v>
      </c>
      <c r="AW12" s="5">
        <f t="shared" si="11"/>
        <v>6873.14178049164</v>
      </c>
    </row>
    <row r="13" spans="1:49" x14ac:dyDescent="0.25">
      <c r="A13" s="1" t="s">
        <v>63</v>
      </c>
      <c r="B13" s="1" t="s">
        <v>64</v>
      </c>
      <c r="C13" s="1" t="s">
        <v>65</v>
      </c>
      <c r="D13" s="1" t="s">
        <v>114</v>
      </c>
      <c r="E13" s="1" t="s">
        <v>72</v>
      </c>
      <c r="F13" s="1" t="s">
        <v>67</v>
      </c>
      <c r="G13" s="1" t="s">
        <v>53</v>
      </c>
      <c r="H13" s="1" t="s">
        <v>57</v>
      </c>
      <c r="I13" s="2">
        <v>234.27</v>
      </c>
      <c r="J13" s="2">
        <v>41.22</v>
      </c>
      <c r="K13" s="2">
        <f t="shared" si="8"/>
        <v>40</v>
      </c>
      <c r="L13" s="2" t="b">
        <f t="shared" si="9"/>
        <v>0</v>
      </c>
      <c r="M13" s="2">
        <f t="shared" si="0"/>
        <v>40</v>
      </c>
      <c r="N13" s="2">
        <f t="shared" si="1"/>
        <v>0</v>
      </c>
      <c r="R13" s="6">
        <v>31.76</v>
      </c>
      <c r="S13" s="5">
        <v>79161.8</v>
      </c>
      <c r="T13" s="7">
        <v>8.24</v>
      </c>
      <c r="U13" s="5">
        <v>12087.05</v>
      </c>
      <c r="AN13" s="5" t="str">
        <f t="shared" si="2"/>
        <v/>
      </c>
      <c r="AP13" s="5" t="str">
        <f t="shared" si="3"/>
        <v/>
      </c>
      <c r="AR13" s="5" t="str">
        <f t="shared" si="4"/>
        <v/>
      </c>
      <c r="AU13" s="5">
        <f t="shared" si="10"/>
        <v>91248.85</v>
      </c>
      <c r="AV13" s="11">
        <f t="shared" si="6"/>
        <v>9.2658523771053716</v>
      </c>
      <c r="AW13" s="5">
        <f t="shared" si="11"/>
        <v>9265.8523771053715</v>
      </c>
    </row>
    <row r="14" spans="1:49" x14ac:dyDescent="0.25">
      <c r="A14" s="1" t="s">
        <v>73</v>
      </c>
      <c r="B14" s="1" t="s">
        <v>74</v>
      </c>
      <c r="C14" s="1" t="s">
        <v>75</v>
      </c>
      <c r="D14" s="1" t="s">
        <v>114</v>
      </c>
      <c r="E14" s="1" t="s">
        <v>70</v>
      </c>
      <c r="F14" s="1" t="s">
        <v>67</v>
      </c>
      <c r="G14" s="1" t="s">
        <v>53</v>
      </c>
      <c r="H14" s="1" t="s">
        <v>57</v>
      </c>
      <c r="I14" s="2">
        <v>5.73</v>
      </c>
      <c r="J14" s="2">
        <v>5.01</v>
      </c>
      <c r="K14" s="2">
        <f t="shared" si="8"/>
        <v>4.1399999999999997</v>
      </c>
      <c r="L14" s="2" t="b">
        <f t="shared" si="9"/>
        <v>0</v>
      </c>
      <c r="M14" s="2">
        <f t="shared" si="0"/>
        <v>4.1399999999999997</v>
      </c>
      <c r="N14" s="2">
        <f t="shared" si="1"/>
        <v>0</v>
      </c>
      <c r="AB14" s="9">
        <v>2.42</v>
      </c>
      <c r="AC14" s="5">
        <v>426.52499999999998</v>
      </c>
      <c r="AD14" s="10">
        <v>1.72</v>
      </c>
      <c r="AE14" s="5">
        <v>273.05</v>
      </c>
      <c r="AN14" s="5" t="str">
        <f t="shared" si="2"/>
        <v/>
      </c>
      <c r="AP14" s="5" t="str">
        <f t="shared" si="3"/>
        <v/>
      </c>
      <c r="AR14" s="5" t="str">
        <f t="shared" si="4"/>
        <v/>
      </c>
      <c r="AU14" s="5">
        <f t="shared" si="10"/>
        <v>699.57500000000005</v>
      </c>
      <c r="AV14" s="11">
        <f t="shared" si="6"/>
        <v>7.1038250637827108E-2</v>
      </c>
      <c r="AW14" s="5">
        <f t="shared" si="11"/>
        <v>71.038250637827105</v>
      </c>
    </row>
    <row r="15" spans="1:49" x14ac:dyDescent="0.25">
      <c r="A15" s="1" t="s">
        <v>76</v>
      </c>
      <c r="B15" s="1" t="s">
        <v>77</v>
      </c>
      <c r="C15" s="1" t="s">
        <v>78</v>
      </c>
      <c r="D15" s="1" t="s">
        <v>114</v>
      </c>
      <c r="E15" s="1" t="s">
        <v>58</v>
      </c>
      <c r="F15" s="1" t="s">
        <v>67</v>
      </c>
      <c r="G15" s="1" t="s">
        <v>53</v>
      </c>
      <c r="H15" s="1" t="s">
        <v>57</v>
      </c>
      <c r="I15" s="2">
        <v>120</v>
      </c>
      <c r="J15" s="2">
        <v>19.68</v>
      </c>
      <c r="K15" s="2">
        <f t="shared" si="8"/>
        <v>19.68</v>
      </c>
      <c r="L15" s="2" t="b">
        <f t="shared" si="9"/>
        <v>0</v>
      </c>
      <c r="M15" s="2">
        <f t="shared" si="0"/>
        <v>19.68</v>
      </c>
      <c r="N15" s="2">
        <f t="shared" si="1"/>
        <v>0</v>
      </c>
      <c r="T15" s="7">
        <v>9.8000000000000007</v>
      </c>
      <c r="U15" s="5">
        <v>14375.375</v>
      </c>
      <c r="V15" s="8">
        <v>7.76</v>
      </c>
      <c r="W15" s="5">
        <v>3414.4</v>
      </c>
      <c r="AB15" s="9">
        <v>0.08</v>
      </c>
      <c r="AC15" s="5">
        <v>14.1</v>
      </c>
      <c r="AD15" s="10">
        <v>2.04</v>
      </c>
      <c r="AE15" s="5">
        <v>323.85000000000002</v>
      </c>
      <c r="AN15" s="5" t="str">
        <f t="shared" si="2"/>
        <v/>
      </c>
      <c r="AP15" s="5" t="str">
        <f t="shared" si="3"/>
        <v/>
      </c>
      <c r="AR15" s="5" t="str">
        <f t="shared" si="4"/>
        <v/>
      </c>
      <c r="AU15" s="5">
        <f t="shared" si="10"/>
        <v>18127.724999999999</v>
      </c>
      <c r="AV15" s="11">
        <f t="shared" si="6"/>
        <v>1.8407774320746231</v>
      </c>
      <c r="AW15" s="5">
        <f t="shared" si="11"/>
        <v>1840.777432074623</v>
      </c>
    </row>
    <row r="16" spans="1:49" x14ac:dyDescent="0.25">
      <c r="A16" s="1" t="s">
        <v>76</v>
      </c>
      <c r="B16" s="1" t="s">
        <v>77</v>
      </c>
      <c r="C16" s="1" t="s">
        <v>78</v>
      </c>
      <c r="D16" s="1" t="s">
        <v>114</v>
      </c>
      <c r="E16" s="1" t="s">
        <v>55</v>
      </c>
      <c r="F16" s="1" t="s">
        <v>67</v>
      </c>
      <c r="G16" s="1" t="s">
        <v>53</v>
      </c>
      <c r="H16" s="1" t="s">
        <v>57</v>
      </c>
      <c r="I16" s="2">
        <v>120</v>
      </c>
      <c r="J16" s="2">
        <v>20.25</v>
      </c>
      <c r="K16" s="2">
        <f t="shared" si="8"/>
        <v>20.260000000000002</v>
      </c>
      <c r="L16" s="2" t="b">
        <f t="shared" si="9"/>
        <v>0</v>
      </c>
      <c r="M16" s="2">
        <f t="shared" si="0"/>
        <v>20.260000000000002</v>
      </c>
      <c r="N16" s="2">
        <f t="shared" si="1"/>
        <v>0</v>
      </c>
      <c r="T16" s="7">
        <v>20.260000000000002</v>
      </c>
      <c r="U16" s="5">
        <v>29718.887500000001</v>
      </c>
      <c r="AN16" s="5" t="str">
        <f t="shared" si="2"/>
        <v/>
      </c>
      <c r="AP16" s="5" t="str">
        <f t="shared" si="3"/>
        <v/>
      </c>
      <c r="AR16" s="5" t="str">
        <f t="shared" si="4"/>
        <v/>
      </c>
      <c r="AU16" s="5">
        <f t="shared" si="10"/>
        <v>29718.887500000001</v>
      </c>
      <c r="AV16" s="11">
        <f t="shared" si="6"/>
        <v>3.0178004915875882</v>
      </c>
      <c r="AW16" s="5">
        <f t="shared" si="11"/>
        <v>3017.8004915875886</v>
      </c>
    </row>
    <row r="17" spans="1:49" x14ac:dyDescent="0.25">
      <c r="A17" s="1" t="s">
        <v>76</v>
      </c>
      <c r="B17" s="1" t="s">
        <v>77</v>
      </c>
      <c r="C17" s="1" t="s">
        <v>78</v>
      </c>
      <c r="D17" s="1" t="s">
        <v>114</v>
      </c>
      <c r="E17" s="1" t="s">
        <v>79</v>
      </c>
      <c r="F17" s="1" t="s">
        <v>67</v>
      </c>
      <c r="G17" s="1" t="s">
        <v>53</v>
      </c>
      <c r="H17" s="1" t="s">
        <v>57</v>
      </c>
      <c r="I17" s="2">
        <v>120</v>
      </c>
      <c r="J17" s="2">
        <v>38.74</v>
      </c>
      <c r="K17" s="2">
        <f t="shared" si="8"/>
        <v>38.730000000000004</v>
      </c>
      <c r="L17" s="2" t="b">
        <f t="shared" si="9"/>
        <v>0</v>
      </c>
      <c r="M17" s="2">
        <f t="shared" si="0"/>
        <v>38.730000000000004</v>
      </c>
      <c r="N17" s="2">
        <f t="shared" si="1"/>
        <v>0</v>
      </c>
      <c r="R17" s="6">
        <v>16.059999999999999</v>
      </c>
      <c r="S17" s="5">
        <v>40029.550000000003</v>
      </c>
      <c r="T17" s="7">
        <v>22.67</v>
      </c>
      <c r="U17" s="5">
        <v>33254.056250000001</v>
      </c>
      <c r="AN17" s="5" t="str">
        <f t="shared" si="2"/>
        <v/>
      </c>
      <c r="AP17" s="5" t="str">
        <f t="shared" si="3"/>
        <v/>
      </c>
      <c r="AR17" s="5" t="str">
        <f t="shared" si="4"/>
        <v/>
      </c>
      <c r="AU17" s="5">
        <f t="shared" si="10"/>
        <v>73283.606250000012</v>
      </c>
      <c r="AV17" s="11">
        <f t="shared" si="6"/>
        <v>7.4415740820231333</v>
      </c>
      <c r="AW17" s="5">
        <f t="shared" si="11"/>
        <v>7441.5740820231331</v>
      </c>
    </row>
    <row r="18" spans="1:49" x14ac:dyDescent="0.25">
      <c r="A18" s="1" t="s">
        <v>76</v>
      </c>
      <c r="B18" s="1" t="s">
        <v>77</v>
      </c>
      <c r="C18" s="1" t="s">
        <v>78</v>
      </c>
      <c r="D18" s="1" t="s">
        <v>114</v>
      </c>
      <c r="E18" s="1" t="s">
        <v>59</v>
      </c>
      <c r="F18" s="1" t="s">
        <v>67</v>
      </c>
      <c r="G18" s="1" t="s">
        <v>53</v>
      </c>
      <c r="H18" s="1" t="s">
        <v>57</v>
      </c>
      <c r="I18" s="2">
        <v>120</v>
      </c>
      <c r="J18" s="2">
        <v>37.880000000000003</v>
      </c>
      <c r="K18" s="2">
        <f t="shared" si="8"/>
        <v>26.690000000000005</v>
      </c>
      <c r="L18" s="2" t="b">
        <f t="shared" si="9"/>
        <v>0</v>
      </c>
      <c r="M18" s="2">
        <f t="shared" si="0"/>
        <v>26.690000000000005</v>
      </c>
      <c r="N18" s="2">
        <f t="shared" si="1"/>
        <v>0</v>
      </c>
      <c r="R18" s="6">
        <v>0.37</v>
      </c>
      <c r="S18" s="5">
        <v>922.22500000000002</v>
      </c>
      <c r="T18" s="7">
        <v>20.69</v>
      </c>
      <c r="U18" s="5">
        <v>30349.643749999999</v>
      </c>
      <c r="V18" s="8">
        <v>0.66</v>
      </c>
      <c r="W18" s="5">
        <v>290.39999999999998</v>
      </c>
      <c r="AB18" s="9">
        <v>3.08</v>
      </c>
      <c r="AC18" s="5">
        <v>542.85</v>
      </c>
      <c r="AD18" s="10">
        <v>1.89</v>
      </c>
      <c r="AE18" s="5">
        <v>300.03750000000002</v>
      </c>
      <c r="AN18" s="5" t="str">
        <f t="shared" si="2"/>
        <v/>
      </c>
      <c r="AP18" s="5" t="str">
        <f t="shared" si="3"/>
        <v/>
      </c>
      <c r="AR18" s="5" t="str">
        <f t="shared" si="4"/>
        <v/>
      </c>
      <c r="AU18" s="5">
        <f t="shared" si="10"/>
        <v>32405.156249999996</v>
      </c>
      <c r="AV18" s="11">
        <f t="shared" si="6"/>
        <v>3.2905772957087507</v>
      </c>
      <c r="AW18" s="5">
        <f t="shared" si="11"/>
        <v>3290.5772957087506</v>
      </c>
    </row>
    <row r="19" spans="1:49" x14ac:dyDescent="0.25">
      <c r="A19" s="1" t="s">
        <v>80</v>
      </c>
      <c r="B19" s="1" t="s">
        <v>81</v>
      </c>
      <c r="C19" s="1" t="s">
        <v>82</v>
      </c>
      <c r="D19" s="1" t="s">
        <v>116</v>
      </c>
      <c r="E19" s="1" t="s">
        <v>58</v>
      </c>
      <c r="F19" s="1" t="s">
        <v>67</v>
      </c>
      <c r="G19" s="1" t="s">
        <v>53</v>
      </c>
      <c r="H19" s="1" t="s">
        <v>57</v>
      </c>
      <c r="I19" s="2">
        <v>40</v>
      </c>
      <c r="J19" s="2">
        <v>19.5</v>
      </c>
      <c r="K19" s="2">
        <f t="shared" si="8"/>
        <v>17.21</v>
      </c>
      <c r="L19" s="2" t="b">
        <f t="shared" si="9"/>
        <v>0</v>
      </c>
      <c r="M19" s="2">
        <f t="shared" si="0"/>
        <v>17.21</v>
      </c>
      <c r="N19" s="2">
        <f t="shared" si="1"/>
        <v>0</v>
      </c>
      <c r="T19" s="7">
        <v>0.12</v>
      </c>
      <c r="U19" s="5">
        <v>176.02500000000001</v>
      </c>
      <c r="V19" s="8">
        <v>17.09</v>
      </c>
      <c r="W19" s="5">
        <v>7519.5999999999995</v>
      </c>
      <c r="AN19" s="5" t="str">
        <f t="shared" si="2"/>
        <v/>
      </c>
      <c r="AP19" s="5" t="str">
        <f t="shared" si="3"/>
        <v/>
      </c>
      <c r="AR19" s="5" t="str">
        <f t="shared" si="4"/>
        <v/>
      </c>
      <c r="AU19" s="5">
        <f t="shared" si="10"/>
        <v>7695.6249999999991</v>
      </c>
      <c r="AV19" s="11">
        <f t="shared" si="6"/>
        <v>0.78145122047632942</v>
      </c>
      <c r="AW19" s="5">
        <f t="shared" si="11"/>
        <v>781.45122047632935</v>
      </c>
    </row>
    <row r="20" spans="1:49" x14ac:dyDescent="0.25">
      <c r="A20" s="1" t="s">
        <v>80</v>
      </c>
      <c r="B20" s="1" t="s">
        <v>81</v>
      </c>
      <c r="C20" s="1" t="s">
        <v>82</v>
      </c>
      <c r="D20" s="1" t="s">
        <v>116</v>
      </c>
      <c r="E20" s="1" t="s">
        <v>55</v>
      </c>
      <c r="F20" s="1" t="s">
        <v>67</v>
      </c>
      <c r="G20" s="1" t="s">
        <v>53</v>
      </c>
      <c r="H20" s="1" t="s">
        <v>57</v>
      </c>
      <c r="I20" s="2">
        <v>40</v>
      </c>
      <c r="J20" s="2">
        <v>20.02</v>
      </c>
      <c r="K20" s="2">
        <f t="shared" si="8"/>
        <v>19.86</v>
      </c>
      <c r="L20" s="2" t="b">
        <f t="shared" si="9"/>
        <v>0</v>
      </c>
      <c r="M20" s="2">
        <f t="shared" si="0"/>
        <v>19.86</v>
      </c>
      <c r="N20" s="2">
        <f t="shared" si="1"/>
        <v>0</v>
      </c>
      <c r="T20" s="7">
        <v>10.17</v>
      </c>
      <c r="U20" s="5">
        <v>14918.11875</v>
      </c>
      <c r="V20" s="8">
        <v>9.69</v>
      </c>
      <c r="W20" s="5">
        <v>4263.6000000000004</v>
      </c>
      <c r="AN20" s="5" t="str">
        <f t="shared" si="2"/>
        <v/>
      </c>
      <c r="AP20" s="5" t="str">
        <f t="shared" si="3"/>
        <v/>
      </c>
      <c r="AR20" s="5" t="str">
        <f t="shared" si="4"/>
        <v/>
      </c>
      <c r="AU20" s="5">
        <f t="shared" si="10"/>
        <v>19181.71875</v>
      </c>
      <c r="AV20" s="11">
        <f t="shared" si="6"/>
        <v>1.9478050876986852</v>
      </c>
      <c r="AW20" s="5">
        <f t="shared" si="11"/>
        <v>1947.8050876986852</v>
      </c>
    </row>
    <row r="21" spans="1:49" x14ac:dyDescent="0.25">
      <c r="A21" s="1" t="s">
        <v>83</v>
      </c>
      <c r="B21" s="1" t="s">
        <v>84</v>
      </c>
      <c r="C21" s="1" t="s">
        <v>85</v>
      </c>
      <c r="D21" s="1" t="s">
        <v>114</v>
      </c>
      <c r="E21" s="1" t="s">
        <v>86</v>
      </c>
      <c r="F21" s="1" t="s">
        <v>67</v>
      </c>
      <c r="G21" s="1" t="s">
        <v>53</v>
      </c>
      <c r="H21" s="1" t="s">
        <v>57</v>
      </c>
      <c r="I21" s="2">
        <v>80</v>
      </c>
      <c r="J21" s="2">
        <v>39.9</v>
      </c>
      <c r="K21" s="2">
        <f t="shared" si="8"/>
        <v>4.8099999999999996</v>
      </c>
      <c r="L21" s="2" t="b">
        <f t="shared" si="9"/>
        <v>0</v>
      </c>
      <c r="M21" s="2">
        <f t="shared" si="0"/>
        <v>4.8099999999999996</v>
      </c>
      <c r="N21" s="2">
        <f t="shared" si="1"/>
        <v>0</v>
      </c>
      <c r="V21" s="8">
        <v>4.8099999999999996</v>
      </c>
      <c r="W21" s="5">
        <v>2116.4</v>
      </c>
      <c r="AN21" s="5" t="str">
        <f t="shared" si="2"/>
        <v/>
      </c>
      <c r="AP21" s="5" t="str">
        <f t="shared" si="3"/>
        <v/>
      </c>
      <c r="AR21" s="5" t="str">
        <f t="shared" si="4"/>
        <v/>
      </c>
      <c r="AU21" s="5">
        <f t="shared" si="10"/>
        <v>2116.4</v>
      </c>
      <c r="AV21" s="11">
        <f t="shared" si="6"/>
        <v>0.21490955744544515</v>
      </c>
      <c r="AW21" s="5">
        <f t="shared" si="11"/>
        <v>214.90955744544516</v>
      </c>
    </row>
    <row r="22" spans="1:49" x14ac:dyDescent="0.25">
      <c r="A22" s="1" t="s">
        <v>83</v>
      </c>
      <c r="B22" s="1" t="s">
        <v>84</v>
      </c>
      <c r="C22" s="1" t="s">
        <v>85</v>
      </c>
      <c r="D22" s="1" t="s">
        <v>114</v>
      </c>
      <c r="E22" s="1" t="s">
        <v>87</v>
      </c>
      <c r="F22" s="1" t="s">
        <v>67</v>
      </c>
      <c r="G22" s="1" t="s">
        <v>53</v>
      </c>
      <c r="H22" s="1" t="s">
        <v>57</v>
      </c>
      <c r="I22" s="2">
        <v>80</v>
      </c>
      <c r="J22" s="2">
        <v>38.950000000000003</v>
      </c>
      <c r="K22" s="2">
        <f t="shared" si="8"/>
        <v>2.91</v>
      </c>
      <c r="L22" s="2" t="b">
        <f t="shared" si="9"/>
        <v>0</v>
      </c>
      <c r="M22" s="2">
        <f t="shared" si="0"/>
        <v>2.91</v>
      </c>
      <c r="N22" s="2">
        <f t="shared" si="1"/>
        <v>0</v>
      </c>
      <c r="V22" s="8">
        <v>2.91</v>
      </c>
      <c r="W22" s="5">
        <v>1280.4000000000001</v>
      </c>
      <c r="AN22" s="5" t="str">
        <f t="shared" si="2"/>
        <v/>
      </c>
      <c r="AP22" s="5" t="str">
        <f t="shared" si="3"/>
        <v/>
      </c>
      <c r="AR22" s="5" t="str">
        <f t="shared" si="4"/>
        <v/>
      </c>
      <c r="AU22" s="5">
        <f t="shared" si="10"/>
        <v>1280.4000000000001</v>
      </c>
      <c r="AV22" s="11">
        <f t="shared" si="6"/>
        <v>0.13001804826741067</v>
      </c>
      <c r="AW22" s="5">
        <f t="shared" si="11"/>
        <v>130.01804826741068</v>
      </c>
    </row>
    <row r="23" spans="1:49" x14ac:dyDescent="0.25">
      <c r="A23" s="1" t="s">
        <v>88</v>
      </c>
      <c r="B23" s="1" t="s">
        <v>89</v>
      </c>
      <c r="C23" s="1" t="s">
        <v>90</v>
      </c>
      <c r="D23" s="1" t="s">
        <v>116</v>
      </c>
      <c r="E23" s="1" t="s">
        <v>70</v>
      </c>
      <c r="F23" s="1" t="s">
        <v>91</v>
      </c>
      <c r="G23" s="1" t="s">
        <v>53</v>
      </c>
      <c r="H23" s="1" t="s">
        <v>57</v>
      </c>
      <c r="I23" s="2">
        <v>80</v>
      </c>
      <c r="J23" s="2">
        <v>38.67</v>
      </c>
      <c r="K23" s="2">
        <f t="shared" si="8"/>
        <v>1.47</v>
      </c>
      <c r="L23" s="2" t="b">
        <f t="shared" si="9"/>
        <v>0</v>
      </c>
      <c r="M23" s="2">
        <f t="shared" si="0"/>
        <v>1.47</v>
      </c>
      <c r="N23" s="2">
        <f t="shared" si="1"/>
        <v>0</v>
      </c>
      <c r="V23" s="8">
        <v>1.47</v>
      </c>
      <c r="W23" s="5">
        <v>646.79999999999995</v>
      </c>
      <c r="AN23" s="5" t="str">
        <f t="shared" si="2"/>
        <v/>
      </c>
      <c r="AP23" s="5" t="str">
        <f t="shared" si="3"/>
        <v/>
      </c>
      <c r="AR23" s="5" t="str">
        <f t="shared" si="4"/>
        <v/>
      </c>
      <c r="AU23" s="5">
        <f t="shared" si="10"/>
        <v>646.79999999999995</v>
      </c>
      <c r="AV23" s="11">
        <f t="shared" si="6"/>
        <v>6.5679220258795093E-2</v>
      </c>
      <c r="AW23" s="5">
        <f t="shared" si="11"/>
        <v>65.679220258795098</v>
      </c>
    </row>
    <row r="24" spans="1:49" x14ac:dyDescent="0.25">
      <c r="A24" s="1" t="s">
        <v>88</v>
      </c>
      <c r="B24" s="1" t="s">
        <v>89</v>
      </c>
      <c r="C24" s="1" t="s">
        <v>90</v>
      </c>
      <c r="D24" s="1" t="s">
        <v>116</v>
      </c>
      <c r="E24" s="1" t="s">
        <v>71</v>
      </c>
      <c r="F24" s="1" t="s">
        <v>91</v>
      </c>
      <c r="G24" s="1" t="s">
        <v>53</v>
      </c>
      <c r="H24" s="1" t="s">
        <v>57</v>
      </c>
      <c r="I24" s="2">
        <v>80</v>
      </c>
      <c r="J24" s="2">
        <v>38.229999999999997</v>
      </c>
      <c r="K24" s="2">
        <f t="shared" si="8"/>
        <v>0.02</v>
      </c>
      <c r="L24" s="2" t="b">
        <f t="shared" si="9"/>
        <v>0</v>
      </c>
      <c r="M24" s="2">
        <f t="shared" si="0"/>
        <v>0.02</v>
      </c>
      <c r="N24" s="2">
        <f t="shared" si="1"/>
        <v>0</v>
      </c>
      <c r="V24" s="8">
        <v>0.02</v>
      </c>
      <c r="W24" s="5">
        <v>8.8000000000000007</v>
      </c>
      <c r="AN24" s="5" t="str">
        <f t="shared" si="2"/>
        <v/>
      </c>
      <c r="AP24" s="5" t="str">
        <f t="shared" si="3"/>
        <v/>
      </c>
      <c r="AR24" s="5" t="str">
        <f t="shared" si="4"/>
        <v/>
      </c>
      <c r="AU24" s="5">
        <f t="shared" si="10"/>
        <v>8.8000000000000007</v>
      </c>
      <c r="AV24" s="11">
        <f t="shared" si="6"/>
        <v>8.935948334529945E-4</v>
      </c>
      <c r="AW24" s="5">
        <f t="shared" si="11"/>
        <v>0.89359483345299451</v>
      </c>
    </row>
    <row r="25" spans="1:49" x14ac:dyDescent="0.25">
      <c r="A25" s="1" t="s">
        <v>92</v>
      </c>
      <c r="B25" s="1" t="s">
        <v>93</v>
      </c>
      <c r="C25" s="1" t="s">
        <v>94</v>
      </c>
      <c r="D25" s="1" t="s">
        <v>115</v>
      </c>
      <c r="E25" s="1" t="s">
        <v>95</v>
      </c>
      <c r="F25" s="1" t="s">
        <v>96</v>
      </c>
      <c r="G25" s="1" t="s">
        <v>53</v>
      </c>
      <c r="H25" s="1" t="s">
        <v>54</v>
      </c>
      <c r="I25" s="2">
        <v>78.319999999999993</v>
      </c>
      <c r="J25" s="2">
        <v>37.67</v>
      </c>
      <c r="K25" s="2">
        <f t="shared" si="8"/>
        <v>19.5</v>
      </c>
      <c r="L25" s="2" t="b">
        <f t="shared" si="9"/>
        <v>0</v>
      </c>
      <c r="M25" s="2">
        <f t="shared" si="0"/>
        <v>19.5</v>
      </c>
      <c r="N25" s="2">
        <f t="shared" si="1"/>
        <v>0</v>
      </c>
      <c r="R25" s="6">
        <v>13.11</v>
      </c>
      <c r="S25" s="5">
        <v>32676.674999999999</v>
      </c>
      <c r="T25" s="7">
        <v>6.3900000000000006</v>
      </c>
      <c r="U25" s="5">
        <v>9373.3312499999993</v>
      </c>
      <c r="AN25" s="5" t="str">
        <f t="shared" si="2"/>
        <v/>
      </c>
      <c r="AP25" s="5" t="str">
        <f t="shared" si="3"/>
        <v/>
      </c>
      <c r="AR25" s="5" t="str">
        <f t="shared" si="4"/>
        <v/>
      </c>
      <c r="AU25" s="5">
        <f t="shared" si="10"/>
        <v>42050.006249999999</v>
      </c>
      <c r="AV25" s="11">
        <f t="shared" si="6"/>
        <v>4.2699623104166049</v>
      </c>
      <c r="AW25" s="5">
        <f t="shared" si="11"/>
        <v>4269.9623104166049</v>
      </c>
    </row>
    <row r="26" spans="1:49" x14ac:dyDescent="0.25">
      <c r="A26" s="1" t="s">
        <v>92</v>
      </c>
      <c r="B26" s="1" t="s">
        <v>93</v>
      </c>
      <c r="C26" s="1" t="s">
        <v>94</v>
      </c>
      <c r="D26" s="1" t="s">
        <v>115</v>
      </c>
      <c r="E26" s="1" t="s">
        <v>87</v>
      </c>
      <c r="F26" s="1" t="s">
        <v>96</v>
      </c>
      <c r="G26" s="1" t="s">
        <v>53</v>
      </c>
      <c r="H26" s="1" t="s">
        <v>54</v>
      </c>
      <c r="I26" s="2">
        <v>78.319999999999993</v>
      </c>
      <c r="J26" s="2">
        <v>38.46</v>
      </c>
      <c r="K26" s="2">
        <f t="shared" si="8"/>
        <v>17.880000000000003</v>
      </c>
      <c r="L26" s="2" t="b">
        <f t="shared" si="9"/>
        <v>0</v>
      </c>
      <c r="M26" s="2">
        <f t="shared" si="0"/>
        <v>17.880000000000003</v>
      </c>
      <c r="N26" s="2">
        <f t="shared" si="1"/>
        <v>0</v>
      </c>
      <c r="R26" s="6">
        <v>14.13</v>
      </c>
      <c r="S26" s="5">
        <v>35219.024999999987</v>
      </c>
      <c r="T26" s="7">
        <v>3.75</v>
      </c>
      <c r="U26" s="5">
        <v>5500.78125</v>
      </c>
      <c r="AN26" s="5" t="str">
        <f t="shared" si="2"/>
        <v/>
      </c>
      <c r="AP26" s="5" t="str">
        <f t="shared" si="3"/>
        <v/>
      </c>
      <c r="AR26" s="5" t="str">
        <f t="shared" si="4"/>
        <v/>
      </c>
      <c r="AU26" s="5">
        <f t="shared" si="10"/>
        <v>40719.806249999987</v>
      </c>
      <c r="AV26" s="11">
        <f t="shared" si="6"/>
        <v>4.1348873277507883</v>
      </c>
      <c r="AW26" s="5">
        <f t="shared" si="11"/>
        <v>4134.8873277507882</v>
      </c>
    </row>
    <row r="27" spans="1:49" x14ac:dyDescent="0.25">
      <c r="A27" s="1" t="s">
        <v>97</v>
      </c>
      <c r="B27" s="1" t="s">
        <v>98</v>
      </c>
      <c r="C27" s="1" t="s">
        <v>99</v>
      </c>
      <c r="D27" s="1" t="s">
        <v>116</v>
      </c>
      <c r="E27" s="1" t="s">
        <v>55</v>
      </c>
      <c r="F27" s="1" t="s">
        <v>96</v>
      </c>
      <c r="G27" s="1" t="s">
        <v>53</v>
      </c>
      <c r="H27" s="1" t="s">
        <v>54</v>
      </c>
      <c r="I27" s="2">
        <v>112.09</v>
      </c>
      <c r="J27" s="2">
        <v>40.020000000000003</v>
      </c>
      <c r="K27" s="2">
        <f t="shared" si="8"/>
        <v>20.82</v>
      </c>
      <c r="L27" s="2" t="b">
        <f t="shared" si="9"/>
        <v>0</v>
      </c>
      <c r="M27" s="2">
        <f t="shared" si="0"/>
        <v>20.82</v>
      </c>
      <c r="N27" s="2">
        <f t="shared" si="1"/>
        <v>0</v>
      </c>
      <c r="R27" s="6">
        <v>10.42</v>
      </c>
      <c r="S27" s="5">
        <v>25971.85</v>
      </c>
      <c r="AB27" s="9">
        <v>10.4</v>
      </c>
      <c r="AC27" s="5">
        <v>1833</v>
      </c>
      <c r="AN27" s="5" t="str">
        <f t="shared" si="2"/>
        <v/>
      </c>
      <c r="AP27" s="5" t="str">
        <f t="shared" si="3"/>
        <v/>
      </c>
      <c r="AR27" s="5" t="str">
        <f t="shared" si="4"/>
        <v/>
      </c>
      <c r="AU27" s="5">
        <f t="shared" si="10"/>
        <v>27804.85</v>
      </c>
      <c r="AV27" s="11">
        <f t="shared" si="6"/>
        <v>2.823439807379033</v>
      </c>
      <c r="AW27" s="5">
        <f t="shared" si="11"/>
        <v>2823.439807379033</v>
      </c>
    </row>
    <row r="28" spans="1:49" x14ac:dyDescent="0.25">
      <c r="A28" s="1" t="s">
        <v>97</v>
      </c>
      <c r="B28" s="1" t="s">
        <v>98</v>
      </c>
      <c r="C28" s="1" t="s">
        <v>99</v>
      </c>
      <c r="D28" s="1" t="s">
        <v>116</v>
      </c>
      <c r="E28" s="1" t="s">
        <v>69</v>
      </c>
      <c r="F28" s="1" t="s">
        <v>96</v>
      </c>
      <c r="G28" s="1" t="s">
        <v>53</v>
      </c>
      <c r="H28" s="1" t="s">
        <v>54</v>
      </c>
      <c r="I28" s="2">
        <v>112.09</v>
      </c>
      <c r="J28" s="2">
        <v>33.71</v>
      </c>
      <c r="K28" s="2">
        <f t="shared" si="8"/>
        <v>3.76</v>
      </c>
      <c r="L28" s="2" t="b">
        <f t="shared" si="9"/>
        <v>0</v>
      </c>
      <c r="M28" s="2">
        <f t="shared" si="0"/>
        <v>3.76</v>
      </c>
      <c r="N28" s="2">
        <f t="shared" si="1"/>
        <v>0</v>
      </c>
      <c r="T28" s="7">
        <v>1.43</v>
      </c>
      <c r="U28" s="5">
        <v>2097.6312499999999</v>
      </c>
      <c r="AB28" s="9">
        <v>1.1200000000000001</v>
      </c>
      <c r="AC28" s="5">
        <v>197.4</v>
      </c>
      <c r="AD28" s="10">
        <v>1.21</v>
      </c>
      <c r="AE28" s="5">
        <v>192.08750000000001</v>
      </c>
      <c r="AN28" s="5" t="str">
        <f t="shared" si="2"/>
        <v/>
      </c>
      <c r="AP28" s="5" t="str">
        <f t="shared" si="3"/>
        <v/>
      </c>
      <c r="AR28" s="5" t="str">
        <f t="shared" si="4"/>
        <v/>
      </c>
      <c r="AU28" s="5">
        <f t="shared" si="10"/>
        <v>2487.1187500000001</v>
      </c>
      <c r="AV28" s="11">
        <f t="shared" si="6"/>
        <v>0.25255414377091701</v>
      </c>
      <c r="AW28" s="5">
        <f t="shared" si="11"/>
        <v>252.55414377091702</v>
      </c>
    </row>
    <row r="29" spans="1:49" x14ac:dyDescent="0.25">
      <c r="A29" s="1" t="s">
        <v>100</v>
      </c>
      <c r="B29" s="1" t="s">
        <v>93</v>
      </c>
      <c r="C29" s="1" t="s">
        <v>94</v>
      </c>
      <c r="D29" s="1" t="s">
        <v>115</v>
      </c>
      <c r="E29" s="1" t="s">
        <v>58</v>
      </c>
      <c r="F29" s="1" t="s">
        <v>96</v>
      </c>
      <c r="G29" s="1" t="s">
        <v>53</v>
      </c>
      <c r="H29" s="1" t="s">
        <v>54</v>
      </c>
      <c r="I29" s="2">
        <v>77.48</v>
      </c>
      <c r="J29" s="2">
        <v>40.07</v>
      </c>
      <c r="K29" s="2">
        <f t="shared" si="8"/>
        <v>5.14</v>
      </c>
      <c r="L29" s="2" t="b">
        <f t="shared" si="9"/>
        <v>0</v>
      </c>
      <c r="M29" s="2">
        <f t="shared" si="0"/>
        <v>5.14</v>
      </c>
      <c r="N29" s="2">
        <f t="shared" si="1"/>
        <v>0</v>
      </c>
      <c r="R29" s="6">
        <v>5.14</v>
      </c>
      <c r="S29" s="5">
        <v>12811.45</v>
      </c>
      <c r="AN29" s="5" t="str">
        <f t="shared" si="2"/>
        <v/>
      </c>
      <c r="AP29" s="5" t="str">
        <f t="shared" si="3"/>
        <v/>
      </c>
      <c r="AR29" s="5" t="str">
        <f t="shared" si="4"/>
        <v/>
      </c>
      <c r="AU29" s="5">
        <f t="shared" si="10"/>
        <v>12811.45</v>
      </c>
      <c r="AV29" s="11">
        <f t="shared" si="6"/>
        <v>1.3009369919365188</v>
      </c>
      <c r="AW29" s="5">
        <f t="shared" si="11"/>
        <v>1300.9369919365188</v>
      </c>
    </row>
    <row r="30" spans="1:49" x14ac:dyDescent="0.25">
      <c r="A30" s="1" t="s">
        <v>101</v>
      </c>
      <c r="B30" s="1" t="s">
        <v>102</v>
      </c>
      <c r="C30" s="1" t="s">
        <v>103</v>
      </c>
      <c r="D30" s="1" t="s">
        <v>115</v>
      </c>
      <c r="E30" s="1" t="s">
        <v>69</v>
      </c>
      <c r="F30" s="1" t="s">
        <v>96</v>
      </c>
      <c r="G30" s="1" t="s">
        <v>53</v>
      </c>
      <c r="H30" s="1" t="s">
        <v>54</v>
      </c>
      <c r="I30" s="2">
        <v>7.91</v>
      </c>
      <c r="J30" s="2">
        <v>7.91</v>
      </c>
      <c r="K30" s="2">
        <f t="shared" si="8"/>
        <v>4.3</v>
      </c>
      <c r="L30" s="2" t="b">
        <f t="shared" si="9"/>
        <v>0</v>
      </c>
      <c r="M30" s="2">
        <f t="shared" si="0"/>
        <v>4.3</v>
      </c>
      <c r="N30" s="2">
        <f t="shared" si="1"/>
        <v>0</v>
      </c>
      <c r="AB30" s="9">
        <v>1.54</v>
      </c>
      <c r="AC30" s="5">
        <v>271.42500000000001</v>
      </c>
      <c r="AD30" s="10">
        <v>2.76</v>
      </c>
      <c r="AE30" s="5">
        <v>438.15</v>
      </c>
      <c r="AN30" s="5" t="str">
        <f t="shared" si="2"/>
        <v/>
      </c>
      <c r="AP30" s="5" t="str">
        <f t="shared" si="3"/>
        <v/>
      </c>
      <c r="AR30" s="5" t="str">
        <f t="shared" si="4"/>
        <v/>
      </c>
      <c r="AU30" s="5">
        <f t="shared" si="10"/>
        <v>709.57500000000005</v>
      </c>
      <c r="AV30" s="11">
        <f t="shared" si="6"/>
        <v>7.205369931220551E-2</v>
      </c>
      <c r="AW30" s="5">
        <f t="shared" si="11"/>
        <v>72.053699312205509</v>
      </c>
    </row>
    <row r="31" spans="1:49" x14ac:dyDescent="0.25">
      <c r="A31" s="1" t="s">
        <v>104</v>
      </c>
      <c r="B31" s="1" t="s">
        <v>105</v>
      </c>
      <c r="C31" s="1" t="s">
        <v>106</v>
      </c>
      <c r="D31" s="1" t="s">
        <v>115</v>
      </c>
      <c r="E31" s="1" t="s">
        <v>51</v>
      </c>
      <c r="F31" s="1" t="s">
        <v>96</v>
      </c>
      <c r="G31" s="1" t="s">
        <v>53</v>
      </c>
      <c r="H31" s="1" t="s">
        <v>54</v>
      </c>
      <c r="I31" s="2">
        <v>230.39</v>
      </c>
      <c r="J31" s="2">
        <v>37.64</v>
      </c>
      <c r="K31" s="2">
        <f t="shared" si="8"/>
        <v>37.64</v>
      </c>
      <c r="L31" s="2" t="b">
        <f t="shared" si="9"/>
        <v>0</v>
      </c>
      <c r="M31" s="2">
        <f t="shared" si="0"/>
        <v>37.64</v>
      </c>
      <c r="N31" s="2">
        <f t="shared" si="1"/>
        <v>0</v>
      </c>
      <c r="P31" s="4">
        <v>11.77</v>
      </c>
      <c r="Q31" s="5">
        <v>31867.275000000001</v>
      </c>
      <c r="R31" s="6">
        <v>22.37</v>
      </c>
      <c r="S31" s="5">
        <v>55757.225000000013</v>
      </c>
      <c r="T31" s="7">
        <v>3.5</v>
      </c>
      <c r="U31" s="5">
        <v>5134.0625</v>
      </c>
      <c r="AN31" s="5" t="str">
        <f t="shared" si="2"/>
        <v/>
      </c>
      <c r="AP31" s="5" t="str">
        <f t="shared" si="3"/>
        <v/>
      </c>
      <c r="AR31" s="5" t="str">
        <f t="shared" si="4"/>
        <v/>
      </c>
      <c r="AU31" s="5">
        <f t="shared" si="10"/>
        <v>92758.562500000015</v>
      </c>
      <c r="AV31" s="11">
        <f t="shared" si="6"/>
        <v>9.4191559327871222</v>
      </c>
      <c r="AW31" s="5">
        <f t="shared" si="11"/>
        <v>9419.1559327871219</v>
      </c>
    </row>
    <row r="32" spans="1:49" x14ac:dyDescent="0.25">
      <c r="A32" s="1" t="s">
        <v>104</v>
      </c>
      <c r="B32" s="1" t="s">
        <v>105</v>
      </c>
      <c r="C32" s="1" t="s">
        <v>106</v>
      </c>
      <c r="D32" s="1" t="s">
        <v>115</v>
      </c>
      <c r="E32" s="1" t="s">
        <v>107</v>
      </c>
      <c r="F32" s="1" t="s">
        <v>96</v>
      </c>
      <c r="G32" s="1" t="s">
        <v>53</v>
      </c>
      <c r="H32" s="1" t="s">
        <v>54</v>
      </c>
      <c r="I32" s="2">
        <v>230.39</v>
      </c>
      <c r="J32" s="2">
        <v>40.06</v>
      </c>
      <c r="K32" s="2">
        <f t="shared" si="8"/>
        <v>34.89</v>
      </c>
      <c r="L32" s="2" t="b">
        <f t="shared" si="9"/>
        <v>0</v>
      </c>
      <c r="M32" s="2">
        <f t="shared" si="0"/>
        <v>34.89</v>
      </c>
      <c r="N32" s="2">
        <f t="shared" si="1"/>
        <v>0</v>
      </c>
      <c r="R32" s="6">
        <v>0.36</v>
      </c>
      <c r="S32" s="5">
        <v>897.30000000000007</v>
      </c>
      <c r="T32" s="7">
        <v>27.83</v>
      </c>
      <c r="U32" s="5">
        <v>40823.131249999999</v>
      </c>
      <c r="V32" s="8">
        <v>6.6999999999999993</v>
      </c>
      <c r="W32" s="5">
        <v>2948</v>
      </c>
      <c r="AN32" s="5" t="str">
        <f t="shared" si="2"/>
        <v/>
      </c>
      <c r="AP32" s="5" t="str">
        <f t="shared" si="3"/>
        <v/>
      </c>
      <c r="AR32" s="5" t="str">
        <f t="shared" si="4"/>
        <v/>
      </c>
      <c r="AU32" s="5">
        <f t="shared" si="10"/>
        <v>44668.431250000001</v>
      </c>
      <c r="AV32" s="11">
        <f t="shared" si="6"/>
        <v>4.5358499299375321</v>
      </c>
      <c r="AW32" s="5">
        <f t="shared" si="11"/>
        <v>4535.8499299375317</v>
      </c>
    </row>
    <row r="33" spans="1:49" x14ac:dyDescent="0.25">
      <c r="A33" s="1" t="s">
        <v>104</v>
      </c>
      <c r="B33" s="1" t="s">
        <v>105</v>
      </c>
      <c r="C33" s="1" t="s">
        <v>106</v>
      </c>
      <c r="D33" s="1" t="s">
        <v>115</v>
      </c>
      <c r="E33" s="1" t="s">
        <v>108</v>
      </c>
      <c r="F33" s="1" t="s">
        <v>96</v>
      </c>
      <c r="G33" s="1" t="s">
        <v>53</v>
      </c>
      <c r="H33" s="1" t="s">
        <v>54</v>
      </c>
      <c r="I33" s="2">
        <v>230.39</v>
      </c>
      <c r="J33" s="2">
        <v>33.119999999999997</v>
      </c>
      <c r="K33" s="2">
        <f t="shared" si="8"/>
        <v>14</v>
      </c>
      <c r="L33" s="2" t="b">
        <f t="shared" si="9"/>
        <v>0</v>
      </c>
      <c r="M33" s="2">
        <f t="shared" si="0"/>
        <v>14</v>
      </c>
      <c r="N33" s="2">
        <f t="shared" si="1"/>
        <v>0</v>
      </c>
      <c r="T33" s="7">
        <v>7.01</v>
      </c>
      <c r="U33" s="5">
        <v>10282.793750000001</v>
      </c>
      <c r="V33" s="8">
        <v>6.99</v>
      </c>
      <c r="W33" s="5">
        <v>3075.6</v>
      </c>
      <c r="AN33" s="5" t="str">
        <f t="shared" si="2"/>
        <v/>
      </c>
      <c r="AP33" s="5" t="str">
        <f t="shared" si="3"/>
        <v/>
      </c>
      <c r="AR33" s="5" t="str">
        <f t="shared" si="4"/>
        <v/>
      </c>
      <c r="AU33" s="5">
        <f t="shared" si="10"/>
        <v>13358.393750000001</v>
      </c>
      <c r="AV33" s="11">
        <f t="shared" si="6"/>
        <v>1.3564763225262242</v>
      </c>
      <c r="AW33" s="5">
        <f t="shared" si="11"/>
        <v>1356.4763225262241</v>
      </c>
    </row>
    <row r="34" spans="1:49" x14ac:dyDescent="0.25">
      <c r="A34" s="1" t="s">
        <v>104</v>
      </c>
      <c r="B34" s="1" t="s">
        <v>105</v>
      </c>
      <c r="C34" s="1" t="s">
        <v>106</v>
      </c>
      <c r="D34" s="1" t="s">
        <v>115</v>
      </c>
      <c r="E34" s="1" t="s">
        <v>68</v>
      </c>
      <c r="F34" s="1" t="s">
        <v>96</v>
      </c>
      <c r="G34" s="1" t="s">
        <v>53</v>
      </c>
      <c r="H34" s="1" t="s">
        <v>54</v>
      </c>
      <c r="I34" s="2">
        <v>230.39</v>
      </c>
      <c r="J34" s="2">
        <v>40.46</v>
      </c>
      <c r="K34" s="2">
        <f t="shared" si="8"/>
        <v>26.779999999999998</v>
      </c>
      <c r="L34" s="2" t="b">
        <f t="shared" si="9"/>
        <v>0</v>
      </c>
      <c r="M34" s="2">
        <f t="shared" si="0"/>
        <v>26.779999999999998</v>
      </c>
      <c r="N34" s="2">
        <f t="shared" si="1"/>
        <v>0</v>
      </c>
      <c r="R34" s="6">
        <v>6.36</v>
      </c>
      <c r="S34" s="5">
        <v>15852.3</v>
      </c>
      <c r="T34" s="7">
        <v>16.72</v>
      </c>
      <c r="U34" s="5">
        <v>24526.15</v>
      </c>
      <c r="V34" s="8">
        <v>3.7</v>
      </c>
      <c r="W34" s="5">
        <v>1628</v>
      </c>
      <c r="AN34" s="5" t="str">
        <f t="shared" si="2"/>
        <v/>
      </c>
      <c r="AP34" s="5" t="str">
        <f t="shared" si="3"/>
        <v/>
      </c>
      <c r="AR34" s="5" t="str">
        <f t="shared" si="4"/>
        <v/>
      </c>
      <c r="AU34" s="5">
        <f t="shared" si="10"/>
        <v>42006.45</v>
      </c>
      <c r="AV34" s="11">
        <f t="shared" si="6"/>
        <v>4.2655393967842654</v>
      </c>
      <c r="AW34" s="5">
        <f t="shared" si="11"/>
        <v>4265.5393967842656</v>
      </c>
    </row>
    <row r="35" spans="1:49" x14ac:dyDescent="0.25">
      <c r="A35" s="1" t="s">
        <v>104</v>
      </c>
      <c r="B35" s="1" t="s">
        <v>105</v>
      </c>
      <c r="C35" s="1" t="s">
        <v>106</v>
      </c>
      <c r="D35" s="1" t="s">
        <v>115</v>
      </c>
      <c r="E35" s="1" t="s">
        <v>86</v>
      </c>
      <c r="F35" s="1" t="s">
        <v>96</v>
      </c>
      <c r="G35" s="1" t="s">
        <v>53</v>
      </c>
      <c r="H35" s="1" t="s">
        <v>54</v>
      </c>
      <c r="I35" s="2">
        <v>230.39</v>
      </c>
      <c r="J35" s="2">
        <v>38.549999999999997</v>
      </c>
      <c r="K35" s="2">
        <f t="shared" si="8"/>
        <v>38.540000000000006</v>
      </c>
      <c r="L35" s="2" t="b">
        <f t="shared" si="9"/>
        <v>0</v>
      </c>
      <c r="M35" s="2">
        <f t="shared" si="0"/>
        <v>38.540000000000006</v>
      </c>
      <c r="N35" s="2">
        <f t="shared" si="1"/>
        <v>0</v>
      </c>
      <c r="P35" s="4">
        <v>17.170000000000002</v>
      </c>
      <c r="Q35" s="5">
        <v>46487.775000000009</v>
      </c>
      <c r="R35" s="6">
        <v>21.37</v>
      </c>
      <c r="S35" s="5">
        <v>53264.724999999999</v>
      </c>
      <c r="AN35" s="5" t="str">
        <f t="shared" si="2"/>
        <v/>
      </c>
      <c r="AP35" s="5" t="str">
        <f t="shared" si="3"/>
        <v/>
      </c>
      <c r="AR35" s="5" t="str">
        <f t="shared" si="4"/>
        <v/>
      </c>
      <c r="AU35" s="5">
        <f t="shared" si="10"/>
        <v>99752.5</v>
      </c>
      <c r="AV35" s="11">
        <f t="shared" si="6"/>
        <v>10.129354389093162</v>
      </c>
      <c r="AW35" s="5">
        <f t="shared" si="11"/>
        <v>10129.354389093161</v>
      </c>
    </row>
    <row r="36" spans="1:49" x14ac:dyDescent="0.25">
      <c r="B36" s="29" t="s">
        <v>113</v>
      </c>
      <c r="K36" s="2">
        <f t="shared" ref="K36:K44" si="12">SUM(M36:N36)</f>
        <v>0</v>
      </c>
      <c r="L36" s="2" t="b">
        <f t="shared" ref="L36:L44" si="13">IF(K36&gt;J36,1)</f>
        <v>0</v>
      </c>
      <c r="AU36" s="5">
        <f t="shared" si="10"/>
        <v>0</v>
      </c>
      <c r="AV36" s="11">
        <f t="shared" si="6"/>
        <v>0</v>
      </c>
      <c r="AW36" s="5">
        <f t="shared" si="11"/>
        <v>0</v>
      </c>
    </row>
    <row r="37" spans="1:49" x14ac:dyDescent="0.25">
      <c r="B37" s="1" t="s">
        <v>109</v>
      </c>
      <c r="C37" s="1" t="s">
        <v>117</v>
      </c>
      <c r="D37" s="1" t="s">
        <v>116</v>
      </c>
      <c r="J37" s="2">
        <v>7.7000000000000011</v>
      </c>
      <c r="K37" s="2">
        <f t="shared" si="12"/>
        <v>4.87</v>
      </c>
      <c r="L37" s="2" t="b">
        <f t="shared" si="13"/>
        <v>0</v>
      </c>
      <c r="M37" s="2">
        <f t="shared" si="0"/>
        <v>4.87</v>
      </c>
      <c r="N37" s="2">
        <f t="shared" si="1"/>
        <v>0</v>
      </c>
      <c r="AI37" s="9">
        <v>4.87</v>
      </c>
      <c r="AJ37" s="5">
        <v>9709.5625</v>
      </c>
      <c r="AN37" s="5" t="str">
        <f t="shared" si="2"/>
        <v/>
      </c>
      <c r="AP37" s="5" t="str">
        <f t="shared" si="3"/>
        <v/>
      </c>
      <c r="AR37" s="5" t="str">
        <f t="shared" si="4"/>
        <v/>
      </c>
      <c r="AU37" s="5">
        <f t="shared" si="10"/>
        <v>9709.5625</v>
      </c>
      <c r="AV37" s="30">
        <f t="shared" si="6"/>
        <v>0.98595623694192491</v>
      </c>
      <c r="AW37" s="5">
        <f t="shared" si="11"/>
        <v>985.95623694192489</v>
      </c>
    </row>
    <row r="38" spans="1:49" x14ac:dyDescent="0.25">
      <c r="B38" s="29" t="s">
        <v>112</v>
      </c>
      <c r="K38" s="2">
        <f t="shared" si="12"/>
        <v>0</v>
      </c>
      <c r="L38" s="2" t="b">
        <f t="shared" si="13"/>
        <v>0</v>
      </c>
      <c r="AU38" s="5">
        <f t="shared" si="10"/>
        <v>0</v>
      </c>
      <c r="AV38" s="11">
        <f t="shared" si="6"/>
        <v>0</v>
      </c>
      <c r="AW38" s="5">
        <f t="shared" si="11"/>
        <v>0</v>
      </c>
    </row>
    <row r="39" spans="1:49" x14ac:dyDescent="0.25">
      <c r="B39" s="1" t="s">
        <v>118</v>
      </c>
      <c r="C39" s="1" t="s">
        <v>122</v>
      </c>
      <c r="D39" s="1" t="s">
        <v>114</v>
      </c>
      <c r="J39" s="2">
        <v>3.95</v>
      </c>
      <c r="K39" s="2">
        <f t="shared" si="12"/>
        <v>0.38</v>
      </c>
      <c r="L39" s="2" t="b">
        <f t="shared" si="13"/>
        <v>0</v>
      </c>
      <c r="M39" s="2">
        <f>SUM(P39,R39,T39,V39,X39,Z39,AB39,AD39,AG39,AI39,AK39)</f>
        <v>0.38</v>
      </c>
      <c r="N39" s="2">
        <f>SUM(O39,AF39,AM39,AO39,AQ39,AS39,AT39)</f>
        <v>0</v>
      </c>
      <c r="AI39" s="9">
        <v>0.38</v>
      </c>
      <c r="AJ39" s="5">
        <v>757.625</v>
      </c>
      <c r="AN39" s="5" t="str">
        <f>IF(AM39&gt;0,AM39*$AN$1,"")</f>
        <v/>
      </c>
      <c r="AP39" s="5" t="str">
        <f>IF(AO39&gt;0,AO39*$AP$1,"")</f>
        <v/>
      </c>
      <c r="AR39" s="5" t="str">
        <f>IF(AQ39&gt;0,AQ39*$AR$1,"")</f>
        <v/>
      </c>
      <c r="AU39" s="5">
        <f t="shared" si="10"/>
        <v>757.625</v>
      </c>
      <c r="AV39" s="11">
        <f t="shared" si="6"/>
        <v>7.6932930192593743E-2</v>
      </c>
      <c r="AW39" s="5">
        <f t="shared" si="11"/>
        <v>76.932930192593744</v>
      </c>
    </row>
    <row r="40" spans="1:49" x14ac:dyDescent="0.25">
      <c r="B40" s="1" t="s">
        <v>119</v>
      </c>
      <c r="C40" s="1" t="s">
        <v>122</v>
      </c>
      <c r="D40" s="1" t="s">
        <v>114</v>
      </c>
      <c r="J40" s="2">
        <v>2.76</v>
      </c>
      <c r="K40" s="2">
        <f t="shared" si="12"/>
        <v>3.18</v>
      </c>
      <c r="L40" s="2">
        <f t="shared" si="13"/>
        <v>1</v>
      </c>
      <c r="M40" s="2">
        <f>SUM(P40,R40,T40,V40,X40,Z40,AB40,AD40,AG40,AI40,AK40)</f>
        <v>3.18</v>
      </c>
      <c r="N40" s="2">
        <f>SUM(O40,AF40,AM40,AO40,AQ40,AS40,AT40)</f>
        <v>0</v>
      </c>
      <c r="AI40" s="9">
        <v>3.18</v>
      </c>
      <c r="AJ40" s="5">
        <v>6340.125</v>
      </c>
      <c r="AN40" s="5" t="str">
        <f>IF(AM40&gt;0,AM40*$AN$1,"")</f>
        <v/>
      </c>
      <c r="AP40" s="5" t="str">
        <f>IF(AO40&gt;0,AO40*$AP$1,"")</f>
        <v/>
      </c>
      <c r="AR40" s="5" t="str">
        <f>IF(AQ40&gt;0,AQ40*$AR$1,"")</f>
        <v/>
      </c>
      <c r="AU40" s="5">
        <f t="shared" si="10"/>
        <v>6340.125</v>
      </c>
      <c r="AV40" s="11">
        <f t="shared" si="6"/>
        <v>0.64380715266433708</v>
      </c>
      <c r="AW40" s="5">
        <f t="shared" si="11"/>
        <v>643.80715266433708</v>
      </c>
    </row>
    <row r="41" spans="1:49" x14ac:dyDescent="0.25">
      <c r="B41" s="1" t="s">
        <v>119</v>
      </c>
      <c r="C41" s="1" t="s">
        <v>122</v>
      </c>
      <c r="D41" s="1" t="s">
        <v>114</v>
      </c>
      <c r="J41" s="2">
        <v>0.55000000000000004</v>
      </c>
      <c r="K41" s="2">
        <f t="shared" si="12"/>
        <v>2.65</v>
      </c>
      <c r="L41" s="2">
        <f t="shared" si="13"/>
        <v>1</v>
      </c>
      <c r="M41" s="2">
        <f>SUM(P41,R41,T41,V41,X41,Z41,AB41,AD41,AG41,AI41,AK41)</f>
        <v>2.65</v>
      </c>
      <c r="N41" s="2">
        <f>SUM(O41,AF41,AM41,AO41,AQ41,AS41,AT41)</f>
        <v>0</v>
      </c>
      <c r="AI41" s="9">
        <v>2.65</v>
      </c>
      <c r="AJ41" s="5">
        <v>5283.4375</v>
      </c>
      <c r="AN41" s="5" t="str">
        <f>IF(AM41&gt;0,AM41*$AN$1,"")</f>
        <v/>
      </c>
      <c r="AP41" s="5" t="str">
        <f>IF(AO41&gt;0,AO41*$AP$1,"")</f>
        <v/>
      </c>
      <c r="AR41" s="5" t="str">
        <f>IF(AQ41&gt;0,AQ41*$AR$1,"")</f>
        <v/>
      </c>
      <c r="AU41" s="5">
        <f t="shared" si="10"/>
        <v>5283.4375</v>
      </c>
      <c r="AV41" s="11">
        <f t="shared" si="6"/>
        <v>0.53650596055361421</v>
      </c>
      <c r="AW41" s="5">
        <f t="shared" si="11"/>
        <v>536.50596055361427</v>
      </c>
    </row>
    <row r="42" spans="1:49" x14ac:dyDescent="0.25">
      <c r="B42" s="29" t="s">
        <v>111</v>
      </c>
      <c r="K42" s="2">
        <f t="shared" si="12"/>
        <v>0</v>
      </c>
      <c r="L42" s="2" t="b">
        <f t="shared" si="13"/>
        <v>0</v>
      </c>
      <c r="AU42" s="5">
        <f t="shared" si="10"/>
        <v>0</v>
      </c>
      <c r="AV42" s="11">
        <f t="shared" si="6"/>
        <v>0</v>
      </c>
      <c r="AW42" s="5">
        <f t="shared" si="11"/>
        <v>0</v>
      </c>
    </row>
    <row r="43" spans="1:49" x14ac:dyDescent="0.25">
      <c r="B43" s="1" t="s">
        <v>119</v>
      </c>
      <c r="C43" s="1" t="s">
        <v>120</v>
      </c>
      <c r="D43" s="1" t="s">
        <v>121</v>
      </c>
      <c r="J43" s="2">
        <v>0.47</v>
      </c>
      <c r="K43" s="2">
        <f t="shared" si="12"/>
        <v>0.12</v>
      </c>
      <c r="L43" s="2" t="b">
        <f t="shared" si="13"/>
        <v>0</v>
      </c>
      <c r="M43" s="2">
        <f t="shared" si="0"/>
        <v>0.12</v>
      </c>
      <c r="N43" s="2">
        <f t="shared" si="1"/>
        <v>0</v>
      </c>
      <c r="AI43" s="9">
        <v>0.12</v>
      </c>
      <c r="AJ43" s="5">
        <v>239.25</v>
      </c>
      <c r="AN43" s="5" t="str">
        <f t="shared" si="2"/>
        <v/>
      </c>
      <c r="AP43" s="5" t="str">
        <f t="shared" si="3"/>
        <v/>
      </c>
      <c r="AR43" s="5" t="str">
        <f t="shared" si="4"/>
        <v/>
      </c>
      <c r="AU43" s="5">
        <f t="shared" si="10"/>
        <v>239.25</v>
      </c>
      <c r="AV43" s="11">
        <f t="shared" si="6"/>
        <v>2.4294609534503287E-2</v>
      </c>
      <c r="AW43" s="5">
        <f t="shared" si="11"/>
        <v>24.294609534503287</v>
      </c>
    </row>
    <row r="44" spans="1:49" x14ac:dyDescent="0.25">
      <c r="B44" s="1" t="s">
        <v>119</v>
      </c>
      <c r="C44" s="1" t="s">
        <v>120</v>
      </c>
      <c r="D44" s="1" t="s">
        <v>121</v>
      </c>
      <c r="J44" s="2">
        <v>0.79</v>
      </c>
      <c r="K44" s="2">
        <f t="shared" si="12"/>
        <v>0.82</v>
      </c>
      <c r="L44" s="2">
        <f t="shared" si="13"/>
        <v>1</v>
      </c>
      <c r="M44" s="2">
        <f t="shared" si="0"/>
        <v>0.82</v>
      </c>
      <c r="N44" s="2">
        <f t="shared" si="1"/>
        <v>0</v>
      </c>
      <c r="AI44" s="9">
        <v>0.82</v>
      </c>
      <c r="AJ44" s="5">
        <v>1634.875</v>
      </c>
      <c r="AN44" s="5" t="str">
        <f t="shared" si="2"/>
        <v/>
      </c>
      <c r="AP44" s="5" t="str">
        <f t="shared" si="3"/>
        <v/>
      </c>
      <c r="AR44" s="5" t="str">
        <f t="shared" si="4"/>
        <v/>
      </c>
      <c r="AU44" s="5">
        <f t="shared" si="10"/>
        <v>1634.875</v>
      </c>
      <c r="AV44" s="11">
        <f t="shared" si="6"/>
        <v>0.16601316515243911</v>
      </c>
      <c r="AW44" s="5">
        <f t="shared" si="11"/>
        <v>166.01316515243911</v>
      </c>
    </row>
    <row r="45" spans="1:4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>
        <f t="shared" ref="M45:AW45" si="14">SUM(M3:M44)</f>
        <v>621.30999999999995</v>
      </c>
      <c r="N45" s="20">
        <f t="shared" si="14"/>
        <v>0</v>
      </c>
      <c r="O45" s="21">
        <f t="shared" si="14"/>
        <v>0</v>
      </c>
      <c r="P45" s="22">
        <f t="shared" si="14"/>
        <v>28.94</v>
      </c>
      <c r="Q45" s="23">
        <f t="shared" si="14"/>
        <v>78355.050000000017</v>
      </c>
      <c r="R45" s="24">
        <f t="shared" si="14"/>
        <v>160.23000000000002</v>
      </c>
      <c r="S45" s="23">
        <f t="shared" si="14"/>
        <v>399373.27499999997</v>
      </c>
      <c r="T45" s="25">
        <f t="shared" si="14"/>
        <v>298.63</v>
      </c>
      <c r="U45" s="23">
        <f t="shared" si="14"/>
        <v>438052.88125000003</v>
      </c>
      <c r="V45" s="26">
        <f t="shared" si="14"/>
        <v>90.329999999999984</v>
      </c>
      <c r="W45" s="23">
        <f t="shared" si="14"/>
        <v>39745.199999999997</v>
      </c>
      <c r="X45" s="20">
        <f t="shared" si="14"/>
        <v>0</v>
      </c>
      <c r="Y45" s="23">
        <f t="shared" si="14"/>
        <v>0</v>
      </c>
      <c r="Z45" s="20">
        <f t="shared" si="14"/>
        <v>0</v>
      </c>
      <c r="AA45" s="23">
        <f t="shared" si="14"/>
        <v>0</v>
      </c>
      <c r="AB45" s="27">
        <f t="shared" si="14"/>
        <v>19.91</v>
      </c>
      <c r="AC45" s="23">
        <f t="shared" si="14"/>
        <v>3509.1375000000003</v>
      </c>
      <c r="AD45" s="28">
        <f t="shared" si="14"/>
        <v>11.249999999999998</v>
      </c>
      <c r="AE45" s="23">
        <f t="shared" si="14"/>
        <v>1785.9375</v>
      </c>
      <c r="AF45" s="20">
        <f t="shared" si="14"/>
        <v>0</v>
      </c>
      <c r="AG45" s="20">
        <f t="shared" si="14"/>
        <v>0</v>
      </c>
      <c r="AH45" s="23">
        <f t="shared" si="14"/>
        <v>0</v>
      </c>
      <c r="AI45" s="27">
        <f t="shared" si="14"/>
        <v>12.02</v>
      </c>
      <c r="AJ45" s="23">
        <f t="shared" si="14"/>
        <v>23964.875</v>
      </c>
      <c r="AK45" s="20">
        <f t="shared" si="14"/>
        <v>0</v>
      </c>
      <c r="AL45" s="23">
        <f t="shared" si="14"/>
        <v>0</v>
      </c>
      <c r="AM45" s="21">
        <f t="shared" si="14"/>
        <v>0</v>
      </c>
      <c r="AN45" s="23">
        <f t="shared" si="14"/>
        <v>0</v>
      </c>
      <c r="AO45" s="21">
        <f t="shared" si="14"/>
        <v>0</v>
      </c>
      <c r="AP45" s="23">
        <f t="shared" si="14"/>
        <v>0</v>
      </c>
      <c r="AQ45" s="20">
        <f t="shared" si="14"/>
        <v>0</v>
      </c>
      <c r="AR45" s="23">
        <f t="shared" si="14"/>
        <v>0</v>
      </c>
      <c r="AS45" s="20">
        <f t="shared" si="14"/>
        <v>0</v>
      </c>
      <c r="AT45" s="20">
        <f t="shared" si="14"/>
        <v>0</v>
      </c>
      <c r="AU45" s="23">
        <f t="shared" si="14"/>
        <v>984786.35625000007</v>
      </c>
      <c r="AV45" s="20">
        <f t="shared" si="14"/>
        <v>99.999999999999986</v>
      </c>
      <c r="AW45" s="23">
        <f t="shared" si="14"/>
        <v>100000</v>
      </c>
    </row>
    <row r="48" spans="1:49" x14ac:dyDescent="0.25">
      <c r="B48" s="29" t="s">
        <v>110</v>
      </c>
      <c r="C48" s="1">
        <f>SUM(M45,N45)</f>
        <v>621.30999999999995</v>
      </c>
    </row>
  </sheetData>
  <autoFilter ref="A2:AW45" xr:uid="{00000000-0001-0000-0000-000000000000}"/>
  <conditionalFormatting sqref="I46:I62">
    <cfRule type="notContainsText" dxfId="7" priority="8" operator="notContains" text="#########">
      <formula>ISERROR(SEARCH("#########",I46))</formula>
    </cfRule>
  </conditionalFormatting>
  <conditionalFormatting sqref="J49:L49">
    <cfRule type="notContainsText" dxfId="6" priority="27" operator="notContains" text="#########">
      <formula>ISERROR(SEARCH("#########",J49))</formula>
    </cfRule>
  </conditionalFormatting>
  <conditionalFormatting sqref="J53:L54">
    <cfRule type="notContainsText" dxfId="5" priority="28" operator="notContains" text="#########">
      <formula>ISERROR(SEARCH("#########",J53))</formula>
    </cfRule>
  </conditionalFormatting>
  <conditionalFormatting sqref="J57:L60">
    <cfRule type="notContainsText" dxfId="4" priority="30" operator="notContains" text="#########">
      <formula>ISERROR(SEARCH("#########",J57))</formula>
    </cfRule>
  </conditionalFormatting>
  <conditionalFormatting sqref="K3:K35">
    <cfRule type="cellIs" dxfId="3" priority="1" operator="between">
      <formula>0</formula>
      <formula>0.01</formula>
    </cfRule>
    <cfRule type="cellIs" dxfId="2" priority="2" operator="between">
      <formula>40.01</formula>
      <formula>41.99</formula>
    </cfRule>
    <cfRule type="cellIs" dxfId="1" priority="3" operator="lessThanOrEqual">
      <formula>0.09</formula>
    </cfRule>
  </conditionalFormatting>
  <conditionalFormatting sqref="L3:L44">
    <cfRule type="cellIs" dxfId="0" priority="4" operator="between">
      <formula>1</formula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1597B-170C-4D27-9987-6E44430C6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01033-0CE9-4285-B2FF-5B96C101C5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2024-06-20T14:59:15Z</dcterms:created>
  <dcterms:modified xsi:type="dcterms:W3CDTF">2024-08-20T19:32:22Z</dcterms:modified>
</cp:coreProperties>
</file>