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32/"/>
    </mc:Choice>
  </mc:AlternateContent>
  <xr:revisionPtr revIDLastSave="3" documentId="8_{108C7C54-0A81-495A-AB10-E029EE837803}" xr6:coauthVersionLast="47" xr6:coauthVersionMax="47" xr10:uidLastSave="{EB72E376-4649-4DEB-A76A-587950DF8183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N21" i="1"/>
  <c r="AU18" i="1"/>
  <c r="AU19" i="1"/>
  <c r="AU20" i="1"/>
  <c r="AU21" i="1"/>
  <c r="AU22" i="1"/>
  <c r="AU23" i="1"/>
  <c r="AJ24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T24" i="1"/>
  <c r="AS24" i="1"/>
  <c r="AQ24" i="1"/>
  <c r="AO24" i="1"/>
  <c r="AM24" i="1"/>
  <c r="AL24" i="1"/>
  <c r="AK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AR19" i="1"/>
  <c r="AP19" i="1"/>
  <c r="AN19" i="1"/>
  <c r="N19" i="1"/>
  <c r="M19" i="1"/>
  <c r="AR17" i="1"/>
  <c r="AP17" i="1"/>
  <c r="AN17" i="1"/>
  <c r="N17" i="1"/>
  <c r="M17" i="1"/>
  <c r="AR16" i="1"/>
  <c r="AP16" i="1"/>
  <c r="AN16" i="1"/>
  <c r="N16" i="1"/>
  <c r="M16" i="1"/>
  <c r="AR15" i="1"/>
  <c r="AP15" i="1"/>
  <c r="AN15" i="1"/>
  <c r="N15" i="1"/>
  <c r="M15" i="1"/>
  <c r="K15" i="1" s="1"/>
  <c r="L15" i="1" s="1"/>
  <c r="AR14" i="1"/>
  <c r="AP14" i="1"/>
  <c r="AN14" i="1"/>
  <c r="N14" i="1"/>
  <c r="M14" i="1"/>
  <c r="AR13" i="1"/>
  <c r="AP13" i="1"/>
  <c r="AN13" i="1"/>
  <c r="N13" i="1"/>
  <c r="M13" i="1"/>
  <c r="AR12" i="1"/>
  <c r="AP12" i="1"/>
  <c r="AN12" i="1"/>
  <c r="N12" i="1"/>
  <c r="M12" i="1"/>
  <c r="AR11" i="1"/>
  <c r="AP11" i="1"/>
  <c r="AN11" i="1"/>
  <c r="N11" i="1"/>
  <c r="M11" i="1"/>
  <c r="AR10" i="1"/>
  <c r="AP10" i="1"/>
  <c r="AN10" i="1"/>
  <c r="N10" i="1"/>
  <c r="M10" i="1"/>
  <c r="AR9" i="1"/>
  <c r="AP9" i="1"/>
  <c r="AN9" i="1"/>
  <c r="N9" i="1"/>
  <c r="M9" i="1"/>
  <c r="K9" i="1" s="1"/>
  <c r="L9" i="1" s="1"/>
  <c r="AR8" i="1"/>
  <c r="AP8" i="1"/>
  <c r="AN8" i="1"/>
  <c r="N8" i="1"/>
  <c r="M8" i="1"/>
  <c r="AR7" i="1"/>
  <c r="AP7" i="1"/>
  <c r="AN7" i="1"/>
  <c r="N7" i="1"/>
  <c r="M7" i="1"/>
  <c r="K7" i="1" s="1"/>
  <c r="L7" i="1" s="1"/>
  <c r="AR6" i="1"/>
  <c r="AP6" i="1"/>
  <c r="AN6" i="1"/>
  <c r="N6" i="1"/>
  <c r="M6" i="1"/>
  <c r="AR5" i="1"/>
  <c r="AP5" i="1"/>
  <c r="AN5" i="1"/>
  <c r="N5" i="1"/>
  <c r="M5" i="1"/>
  <c r="AR4" i="1"/>
  <c r="AP4" i="1"/>
  <c r="AN4" i="1"/>
  <c r="N4" i="1"/>
  <c r="M4" i="1"/>
  <c r="AU3" i="1"/>
  <c r="AR3" i="1"/>
  <c r="AP3" i="1"/>
  <c r="AN3" i="1"/>
  <c r="N3" i="1"/>
  <c r="M3" i="1"/>
  <c r="K5" i="1" l="1"/>
  <c r="L5" i="1" s="1"/>
  <c r="K17" i="1"/>
  <c r="L17" i="1" s="1"/>
  <c r="K8" i="1"/>
  <c r="L8" i="1" s="1"/>
  <c r="K16" i="1"/>
  <c r="L16" i="1" s="1"/>
  <c r="K13" i="1"/>
  <c r="L13" i="1" s="1"/>
  <c r="AU24" i="1"/>
  <c r="AV19" i="1" s="1"/>
  <c r="AW19" i="1" s="1"/>
  <c r="K10" i="1"/>
  <c r="L10" i="1" s="1"/>
  <c r="K4" i="1"/>
  <c r="L4" i="1" s="1"/>
  <c r="K12" i="1"/>
  <c r="L12" i="1" s="1"/>
  <c r="M24" i="1"/>
  <c r="K6" i="1"/>
  <c r="L6" i="1" s="1"/>
  <c r="K14" i="1"/>
  <c r="L14" i="1" s="1"/>
  <c r="K11" i="1"/>
  <c r="L11" i="1" s="1"/>
  <c r="K3" i="1"/>
  <c r="L3" i="1" s="1"/>
  <c r="AR24" i="1"/>
  <c r="AV17" i="1"/>
  <c r="AW17" i="1" s="1"/>
  <c r="N24" i="1"/>
  <c r="AN24" i="1"/>
  <c r="AP24" i="1"/>
  <c r="AV18" i="1" l="1"/>
  <c r="AW18" i="1" s="1"/>
  <c r="AV5" i="1"/>
  <c r="AW5" i="1" s="1"/>
  <c r="AV23" i="1"/>
  <c r="AW23" i="1" s="1"/>
  <c r="AV20" i="1"/>
  <c r="AW20" i="1" s="1"/>
  <c r="AV21" i="1"/>
  <c r="AW21" i="1" s="1"/>
  <c r="AV22" i="1"/>
  <c r="AW22" i="1" s="1"/>
  <c r="AV12" i="1"/>
  <c r="AW12" i="1" s="1"/>
  <c r="AV6" i="1"/>
  <c r="AW6" i="1" s="1"/>
  <c r="AV8" i="1"/>
  <c r="AW8" i="1" s="1"/>
  <c r="AV3" i="1"/>
  <c r="AW3" i="1" s="1"/>
  <c r="AV14" i="1"/>
  <c r="AW14" i="1" s="1"/>
  <c r="AV16" i="1"/>
  <c r="AW16" i="1" s="1"/>
  <c r="C27" i="1"/>
  <c r="AV4" i="1"/>
  <c r="AW4" i="1" s="1"/>
  <c r="AV11" i="1"/>
  <c r="AW11" i="1" s="1"/>
  <c r="AV10" i="1"/>
  <c r="AW10" i="1" s="1"/>
  <c r="AV13" i="1"/>
  <c r="AW13" i="1" s="1"/>
  <c r="AV9" i="1"/>
  <c r="AW9" i="1" s="1"/>
  <c r="AV15" i="1"/>
  <c r="AW15" i="1" s="1"/>
  <c r="AV7" i="1"/>
  <c r="AW7" i="1" s="1"/>
  <c r="AV24" i="1" l="1"/>
  <c r="AW24" i="1"/>
</calcChain>
</file>

<file path=xl/sharedStrings.xml><?xml version="1.0" encoding="utf-8"?>
<sst xmlns="http://schemas.openxmlformats.org/spreadsheetml/2006/main" count="181" uniqueCount="100">
  <si>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</si>
  <si>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</si>
  <si>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</si>
  <si>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</si>
  <si>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</si>
  <si>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</si>
  <si>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</si>
  <si>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</si>
  <si>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</si>
  <si>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</si>
  <si>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</si>
  <si>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</si>
  <si>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</si>
  <si>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</si>
  <si>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</si>
  <si>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</si>
  <si>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</si>
  <si>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</si>
  <si>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</si>
  <si>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</si>
  <si>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</si>
  <si>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</si>
  <si>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</si>
  <si>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</si>
  <si>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</si>
  <si>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</si>
  <si>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</si>
  <si>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</si>
  <si>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</si>
  <si>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</si>
  <si>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</si>
  <si>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</si>
  <si>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</si>
  <si>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</si>
  <si>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</si>
  <si>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</si>
  <si>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</si>
  <si>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</si>
  <si>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</si>
  <si>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</si>
  <si>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</si>
  <si>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</si>
  <si>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</si>
  <si>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</si>
  <si>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</si>
  <si>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</si>
  <si>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</si>
  <si>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</si>
  <si>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04-018-0500</t>
  </si>
  <si>
    <t>PETERS/MATTHEW J &amp; KAYLA M/RCD</t>
  </si>
  <si>
    <t>48906 COUNTY RD 3</t>
  </si>
  <si>
    <t>SWSW</t>
  </si>
  <si>
    <t>18</t>
  </si>
  <si>
    <t>106</t>
  </si>
  <si>
    <t>035</t>
  </si>
  <si>
    <t>04-018-0501</t>
  </si>
  <si>
    <t>BAERG/ARLYN D</t>
  </si>
  <si>
    <t>48642 330TH ST</t>
  </si>
  <si>
    <t>NENW</t>
  </si>
  <si>
    <t>19</t>
  </si>
  <si>
    <t>04-019-0200</t>
  </si>
  <si>
    <t>BAERG LE/WILLIAM A</t>
  </si>
  <si>
    <t>33332 500TH AVE</t>
  </si>
  <si>
    <t>NWNW</t>
  </si>
  <si>
    <t>SWNW</t>
  </si>
  <si>
    <t>NWSW</t>
  </si>
  <si>
    <t>05-013-0400</t>
  </si>
  <si>
    <t>BAERG LIV TRUST/ALLAN J/&amp;</t>
  </si>
  <si>
    <t>48700 COUNTY RD 3</t>
  </si>
  <si>
    <t>SWSE</t>
  </si>
  <si>
    <t>13</t>
  </si>
  <si>
    <t>036</t>
  </si>
  <si>
    <t>SESE</t>
  </si>
  <si>
    <t>05-013-0600</t>
  </si>
  <si>
    <t>SESW</t>
  </si>
  <si>
    <t>05-024-0100</t>
  </si>
  <si>
    <t>SILLIMAN/CECIL L/ETAL</t>
  </si>
  <si>
    <t>C/O FAIRLAND MANAGEMENT CO PO BOX 128</t>
  </si>
  <si>
    <t>24</t>
  </si>
  <si>
    <t>SENW</t>
  </si>
  <si>
    <t>05-024-0200</t>
  </si>
  <si>
    <t>NESE</t>
  </si>
  <si>
    <t>05-024-0500</t>
  </si>
  <si>
    <t>MULLER LIFETM TST/MONICA R</t>
  </si>
  <si>
    <t>38775 HWY 71</t>
  </si>
  <si>
    <t>SWNE</t>
  </si>
  <si>
    <t>NWNE</t>
  </si>
  <si>
    <t>NENE</t>
  </si>
  <si>
    <t>SENE</t>
  </si>
  <si>
    <t>CSAH 3</t>
  </si>
  <si>
    <t>TOTAL WATERSHED ACRES:</t>
  </si>
  <si>
    <t>COTTONWOOD CO ROADS</t>
  </si>
  <si>
    <t>CARSON TWP ROADS</t>
  </si>
  <si>
    <t>WINDOM MN 56101</t>
  </si>
  <si>
    <t>490TH AVE</t>
  </si>
  <si>
    <t>DALE TWP RDS</t>
  </si>
  <si>
    <t>1355 9TH AVE</t>
  </si>
  <si>
    <t>WINDOM MN 56102</t>
  </si>
  <si>
    <t>C/O CHUCK DEWANZ 34133 N HWY 71</t>
  </si>
  <si>
    <t>C/O LAURIE BARTSCH 49474 343RD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</si>
</sst>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"/>
  <sheetViews>
    <sheetView tabSelected="1"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W5" sqref="AW5:AW7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0" width="17.7109375" style="2" customWidth="1"/>
    <col min="11" max="12" width="17.7109375" style="2" hidden="1" customWidth="1"/>
    <col min="13" max="14" width="17.7109375" style="2" customWidth="1"/>
    <col min="15" max="15" width="20.7109375" style="3" customWidth="1"/>
    <col min="16" max="16" width="13.7109375" style="4" customWidth="1"/>
    <col min="17" max="17" width="13.7109375" style="5" customWidth="1"/>
    <col min="18" max="18" width="13.7109375" style="6" customWidth="1"/>
    <col min="19" max="19" width="13.7109375" style="5" customWidth="1"/>
    <col min="20" max="20" width="13.7109375" style="7" customWidth="1"/>
    <col min="21" max="21" width="13.7109375" style="5" customWidth="1"/>
    <col min="22" max="22" width="13.7109375" style="8" customWidth="1"/>
    <col min="23" max="23" width="13.7109375" style="5" customWidth="1"/>
    <col min="24" max="24" width="17.7109375" style="2" hidden="1" customWidth="1"/>
    <col min="25" max="25" width="17.7109375" style="5" hidden="1" customWidth="1"/>
    <col min="26" max="26" width="17.7109375" style="2" hidden="1" customWidth="1"/>
    <col min="27" max="27" width="17.7109375" style="5" hidden="1" customWidth="1"/>
    <col min="28" max="28" width="17.7109375" style="9" customWidth="1"/>
    <col min="29" max="29" width="17.7109375" style="5" customWidth="1"/>
    <col min="30" max="30" width="17.7109375" style="10" customWidth="1"/>
    <col min="31" max="31" width="17.7109375" style="5" customWidth="1"/>
    <col min="32" max="33" width="17.7109375" style="2" hidden="1" customWidth="1"/>
    <col min="34" max="34" width="17.7109375" style="5" hidden="1" customWidth="1"/>
    <col min="35" max="35" width="17.7109375" style="9" customWidth="1"/>
    <col min="36" max="36" width="17.7109375" style="5" customWidth="1"/>
    <col min="37" max="37" width="19.7109375" style="2" hidden="1" customWidth="1"/>
    <col min="38" max="38" width="19.7109375" style="5" hidden="1" customWidth="1"/>
    <col min="39" max="39" width="17.7109375" style="3" customWidth="1"/>
    <col min="40" max="40" width="17.7109375" style="5" customWidth="1"/>
    <col min="41" max="41" width="17.7109375" style="3" customWidth="1"/>
    <col min="42" max="42" width="17.7109375" style="5" customWidth="1"/>
    <col min="43" max="43" width="17.7109375" style="2" customWidth="1"/>
    <col min="44" max="44" width="17.7109375" style="5" customWidth="1"/>
    <col min="45" max="46" width="17.7109375" style="2" customWidth="1"/>
    <col min="47" max="47" width="17.7109375" style="5" customWidth="1"/>
    <col min="48" max="48" width="17.7109375" style="11" customWidth="1"/>
    <col min="49" max="49" width="17.7109375" style="5" customWidth="1"/>
  </cols>
  <sheetData>
    <row r="1" spans="1:49" x14ac:dyDescent="0.25">
      <c r="AN1" s="5">
        <v>0</v>
      </c>
      <c r="AP1" s="5">
        <v>0</v>
      </c>
      <c r="AR1" s="5">
        <v>1</v>
      </c>
      <c r="AW1" s="5" t="s">
        <v>0</v>
      </c>
    </row>
    <row r="2" spans="1:49" ht="67.900000000000006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/>
      <c r="L2" s="12"/>
      <c r="M2" s="12" t="s">
        <v>11</v>
      </c>
      <c r="N2" s="12" t="s">
        <v>12</v>
      </c>
      <c r="O2" s="13" t="s">
        <v>13</v>
      </c>
      <c r="P2" s="14" t="s">
        <v>14</v>
      </c>
      <c r="Q2" s="12" t="s">
        <v>15</v>
      </c>
      <c r="R2" s="15" t="s">
        <v>16</v>
      </c>
      <c r="S2" s="12" t="s">
        <v>17</v>
      </c>
      <c r="T2" s="16" t="s">
        <v>18</v>
      </c>
      <c r="U2" s="12" t="s">
        <v>19</v>
      </c>
      <c r="V2" s="17" t="s">
        <v>20</v>
      </c>
      <c r="W2" s="12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8" t="s">
        <v>26</v>
      </c>
      <c r="AC2" s="12" t="s">
        <v>27</v>
      </c>
      <c r="AD2" s="19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8" t="s">
        <v>33</v>
      </c>
      <c r="AJ2" s="12" t="s">
        <v>34</v>
      </c>
      <c r="AK2" s="12" t="s">
        <v>35</v>
      </c>
      <c r="AL2" s="12" t="s">
        <v>36</v>
      </c>
      <c r="AM2" s="13" t="s">
        <v>37</v>
      </c>
      <c r="AN2" s="12" t="s">
        <v>38</v>
      </c>
      <c r="AO2" s="13" t="s">
        <v>39</v>
      </c>
      <c r="AP2" s="12" t="s">
        <v>40</v>
      </c>
      <c r="AQ2" s="12" t="s">
        <v>41</v>
      </c>
      <c r="AR2" s="12" t="s">
        <v>42</v>
      </c>
      <c r="AS2" s="12" t="s">
        <v>43</v>
      </c>
      <c r="AT2" s="12" t="s">
        <v>44</v>
      </c>
      <c r="AU2" s="12" t="s">
        <v>45</v>
      </c>
      <c r="AV2" s="12" t="s">
        <v>46</v>
      </c>
      <c r="AW2" s="12" t="s">
        <v>47</v>
      </c>
    </row>
    <row r="3" spans="1:49" x14ac:dyDescent="0.25">
      <c r="A3" s="1" t="s">
        <v>48</v>
      </c>
      <c r="B3" s="1" t="s">
        <v>49</v>
      </c>
      <c r="C3" s="1" t="s">
        <v>50</v>
      </c>
      <c r="D3" s="1" t="s">
        <v>93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4.68</v>
      </c>
      <c r="J3" s="2">
        <v>4.28</v>
      </c>
      <c r="K3" s="2">
        <f>SUM(M3:N3)</f>
        <v>0.25</v>
      </c>
      <c r="L3" s="2" t="b">
        <f>IF(K3&gt;(J3+0.01),1)</f>
        <v>0</v>
      </c>
      <c r="M3" s="2">
        <f t="shared" ref="M3:M19" si="0">SUM(P3,R3,T3,V3,X3,Z3,AB3,AD3,AG3,AI3,AK3)</f>
        <v>0.25</v>
      </c>
      <c r="N3" s="2">
        <f t="shared" ref="N3:N19" si="1">SUM(O3,AF3,AM3,AO3,AQ3,AS3,AT3)</f>
        <v>0</v>
      </c>
      <c r="AB3" s="9">
        <v>0.25</v>
      </c>
      <c r="AC3" s="5">
        <v>44.0625</v>
      </c>
      <c r="AN3" s="5" t="str">
        <f t="shared" ref="AN3:AN19" si="2">IF(AM3&gt;0,AM3*$AN$1,"")</f>
        <v/>
      </c>
      <c r="AP3" s="5" t="str">
        <f t="shared" ref="AP3:AP19" si="3">IF(AO3&gt;0,AO3*$AP$1,"")</f>
        <v/>
      </c>
      <c r="AR3" s="5" t="str">
        <f t="shared" ref="AR3:AR19" si="4">IF(AQ3&gt;0,AQ3*$AR$1,"")</f>
        <v/>
      </c>
      <c r="AU3" s="5">
        <f t="shared" ref="AU3" si="5">SUM(Q3,S3,U3,W3,Y3,AA3,AC3,AE3,AH3,AJ3,AL3)</f>
        <v>44.0625</v>
      </c>
      <c r="AV3" s="11">
        <f t="shared" ref="AV3:AV17" si="6">(AU3/$AU$24)*100</f>
        <v>9.5441736508921331E-3</v>
      </c>
      <c r="AW3" s="5">
        <f t="shared" ref="AW3" si="7">(AV3/100)*$AW$1</f>
        <v>9.544173650892132</v>
      </c>
    </row>
    <row r="4" spans="1:49" x14ac:dyDescent="0.25">
      <c r="A4" s="1" t="s">
        <v>55</v>
      </c>
      <c r="B4" s="1" t="s">
        <v>56</v>
      </c>
      <c r="C4" s="1" t="s">
        <v>57</v>
      </c>
      <c r="D4" s="1" t="s">
        <v>93</v>
      </c>
      <c r="E4" s="1" t="s">
        <v>51</v>
      </c>
      <c r="F4" s="1" t="s">
        <v>52</v>
      </c>
      <c r="G4" s="1" t="s">
        <v>53</v>
      </c>
      <c r="H4" s="1" t="s">
        <v>54</v>
      </c>
      <c r="I4" s="2">
        <v>36.5</v>
      </c>
      <c r="J4" s="2">
        <v>36.090000000000003</v>
      </c>
      <c r="K4" s="2">
        <f t="shared" ref="K4:K17" si="8">SUM(M4:N4)</f>
        <v>4.3499999999999996</v>
      </c>
      <c r="L4" s="2" t="b">
        <f t="shared" ref="L4:L17" si="9">IF(K4&gt;(J4+0.01),1)</f>
        <v>0</v>
      </c>
      <c r="M4" s="2">
        <f t="shared" si="0"/>
        <v>4.3499999999999996</v>
      </c>
      <c r="N4" s="2">
        <f t="shared" si="1"/>
        <v>0</v>
      </c>
      <c r="T4" s="7">
        <v>2.85</v>
      </c>
      <c r="U4" s="5">
        <v>4180.59375</v>
      </c>
      <c r="V4" s="8">
        <v>1.5</v>
      </c>
      <c r="W4" s="5">
        <v>660</v>
      </c>
      <c r="AN4" s="5" t="str">
        <f t="shared" si="2"/>
        <v/>
      </c>
      <c r="AP4" s="5" t="str">
        <f t="shared" si="3"/>
        <v/>
      </c>
      <c r="AR4" s="5" t="str">
        <f t="shared" si="4"/>
        <v/>
      </c>
      <c r="AU4" s="5">
        <f t="shared" ref="AU4:AU17" si="10">SUM(Q4,S4,U4,W4,Y4,AA4,AC4,AE4,AH4,AJ4,AL4)</f>
        <v>4840.59375</v>
      </c>
      <c r="AV4" s="11">
        <f t="shared" si="6"/>
        <v>1.0484985491840713</v>
      </c>
      <c r="AW4" s="5">
        <f t="shared" ref="AW4:AW17" si="11">(AV4/100)*$AW$1</f>
        <v>1048.4985491840712</v>
      </c>
    </row>
    <row r="5" spans="1:49" x14ac:dyDescent="0.25">
      <c r="A5" s="1" t="s">
        <v>60</v>
      </c>
      <c r="B5" s="1" t="s">
        <v>61</v>
      </c>
      <c r="C5" s="1" t="s">
        <v>62</v>
      </c>
      <c r="D5" s="1" t="s">
        <v>93</v>
      </c>
      <c r="E5" s="1" t="s">
        <v>63</v>
      </c>
      <c r="F5" s="1" t="s">
        <v>59</v>
      </c>
      <c r="G5" s="1" t="s">
        <v>53</v>
      </c>
      <c r="H5" s="1" t="s">
        <v>54</v>
      </c>
      <c r="I5" s="2">
        <v>123.86</v>
      </c>
      <c r="J5" s="2">
        <v>38.1</v>
      </c>
      <c r="K5" s="2">
        <f t="shared" si="8"/>
        <v>33.980000000000004</v>
      </c>
      <c r="L5" s="2" t="b">
        <f t="shared" si="9"/>
        <v>0</v>
      </c>
      <c r="M5" s="2">
        <f t="shared" si="0"/>
        <v>33.980000000000004</v>
      </c>
      <c r="N5" s="2">
        <f t="shared" si="1"/>
        <v>0</v>
      </c>
      <c r="T5" s="7">
        <v>20.64</v>
      </c>
      <c r="U5" s="5">
        <v>37422.915000000001</v>
      </c>
      <c r="V5" s="8">
        <v>13.34</v>
      </c>
      <c r="W5" s="5">
        <v>6776</v>
      </c>
      <c r="AN5" s="5" t="str">
        <f t="shared" si="2"/>
        <v/>
      </c>
      <c r="AP5" s="5" t="str">
        <f t="shared" si="3"/>
        <v/>
      </c>
      <c r="AR5" s="5" t="str">
        <f t="shared" si="4"/>
        <v/>
      </c>
      <c r="AU5" s="5">
        <f t="shared" si="10"/>
        <v>44198.915000000001</v>
      </c>
      <c r="AV5" s="30">
        <f t="shared" si="6"/>
        <v>9.5737218710018972</v>
      </c>
      <c r="AW5" s="5">
        <f t="shared" si="11"/>
        <v>9573.7218710018969</v>
      </c>
    </row>
    <row r="6" spans="1:49" x14ac:dyDescent="0.25">
      <c r="A6" s="1" t="s">
        <v>60</v>
      </c>
      <c r="B6" s="1" t="s">
        <v>61</v>
      </c>
      <c r="C6" s="1" t="s">
        <v>62</v>
      </c>
      <c r="D6" s="1" t="s">
        <v>93</v>
      </c>
      <c r="E6" s="1" t="s">
        <v>64</v>
      </c>
      <c r="F6" s="1" t="s">
        <v>59</v>
      </c>
      <c r="G6" s="1" t="s">
        <v>53</v>
      </c>
      <c r="H6" s="1" t="s">
        <v>54</v>
      </c>
      <c r="I6" s="2">
        <v>123.86</v>
      </c>
      <c r="J6" s="2">
        <v>40.83</v>
      </c>
      <c r="K6" s="2">
        <f t="shared" si="8"/>
        <v>26.14</v>
      </c>
      <c r="L6" s="2" t="b">
        <f t="shared" si="9"/>
        <v>0</v>
      </c>
      <c r="M6" s="2">
        <f t="shared" si="0"/>
        <v>26.14</v>
      </c>
      <c r="N6" s="2">
        <f t="shared" si="1"/>
        <v>0</v>
      </c>
      <c r="R6" s="6">
        <v>1.42</v>
      </c>
      <c r="S6" s="5">
        <v>3539.35</v>
      </c>
      <c r="T6" s="7">
        <v>8.0399999999999991</v>
      </c>
      <c r="U6" s="5">
        <v>11793.674999999999</v>
      </c>
      <c r="V6" s="8">
        <v>16.68</v>
      </c>
      <c r="W6" s="5">
        <v>7339.2</v>
      </c>
      <c r="AN6" s="5" t="str">
        <f t="shared" si="2"/>
        <v/>
      </c>
      <c r="AP6" s="5" t="str">
        <f t="shared" si="3"/>
        <v/>
      </c>
      <c r="AR6" s="5" t="str">
        <f t="shared" si="4"/>
        <v/>
      </c>
      <c r="AU6" s="5">
        <f t="shared" si="10"/>
        <v>22672.224999999999</v>
      </c>
      <c r="AV6" s="30">
        <f t="shared" si="6"/>
        <v>4.9109254457213698</v>
      </c>
      <c r="AW6" s="5">
        <f t="shared" si="11"/>
        <v>4910.9254457213692</v>
      </c>
    </row>
    <row r="7" spans="1:49" x14ac:dyDescent="0.25">
      <c r="A7" s="1" t="s">
        <v>60</v>
      </c>
      <c r="B7" s="1" t="s">
        <v>61</v>
      </c>
      <c r="C7" s="1" t="s">
        <v>62</v>
      </c>
      <c r="D7" s="1" t="s">
        <v>93</v>
      </c>
      <c r="E7" s="1" t="s">
        <v>65</v>
      </c>
      <c r="F7" s="1" t="s">
        <v>59</v>
      </c>
      <c r="G7" s="1" t="s">
        <v>53</v>
      </c>
      <c r="H7" s="1" t="s">
        <v>54</v>
      </c>
      <c r="I7" s="2">
        <v>123.86</v>
      </c>
      <c r="J7" s="2">
        <v>40.19</v>
      </c>
      <c r="K7" s="2">
        <f t="shared" si="8"/>
        <v>6.07</v>
      </c>
      <c r="L7" s="2" t="b">
        <f t="shared" si="9"/>
        <v>0</v>
      </c>
      <c r="M7" s="2">
        <f t="shared" si="0"/>
        <v>6.07</v>
      </c>
      <c r="N7" s="2">
        <f t="shared" si="1"/>
        <v>0</v>
      </c>
      <c r="T7" s="7">
        <v>4.97</v>
      </c>
      <c r="U7" s="5">
        <v>7290.3687499999996</v>
      </c>
      <c r="V7" s="8">
        <v>1.1000000000000001</v>
      </c>
      <c r="W7" s="5">
        <v>484.00000000000011</v>
      </c>
      <c r="AN7" s="5" t="str">
        <f t="shared" si="2"/>
        <v/>
      </c>
      <c r="AP7" s="5" t="str">
        <f t="shared" si="3"/>
        <v/>
      </c>
      <c r="AR7" s="5" t="str">
        <f t="shared" si="4"/>
        <v/>
      </c>
      <c r="AU7" s="5">
        <f t="shared" si="10"/>
        <v>7774.3687499999996</v>
      </c>
      <c r="AV7" s="30">
        <f t="shared" si="6"/>
        <v>1.6839699376129182</v>
      </c>
      <c r="AW7" s="5">
        <f t="shared" si="11"/>
        <v>1683.9699376129183</v>
      </c>
    </row>
    <row r="8" spans="1:49" x14ac:dyDescent="0.25">
      <c r="A8" s="1" t="s">
        <v>66</v>
      </c>
      <c r="B8" s="1" t="s">
        <v>67</v>
      </c>
      <c r="C8" s="1" t="s">
        <v>68</v>
      </c>
      <c r="D8" s="1" t="s">
        <v>93</v>
      </c>
      <c r="E8" s="1" t="s">
        <v>69</v>
      </c>
      <c r="F8" s="1" t="s">
        <v>70</v>
      </c>
      <c r="G8" s="1" t="s">
        <v>53</v>
      </c>
      <c r="H8" s="1" t="s">
        <v>71</v>
      </c>
      <c r="I8" s="2">
        <v>137.21</v>
      </c>
      <c r="J8" s="2">
        <v>37.86</v>
      </c>
      <c r="K8" s="2">
        <f t="shared" si="8"/>
        <v>16.86</v>
      </c>
      <c r="L8" s="2" t="b">
        <f t="shared" si="9"/>
        <v>0</v>
      </c>
      <c r="M8" s="2">
        <f t="shared" si="0"/>
        <v>16.86</v>
      </c>
      <c r="N8" s="2">
        <f t="shared" si="1"/>
        <v>0</v>
      </c>
      <c r="P8" s="4">
        <v>1.2</v>
      </c>
      <c r="Q8" s="5">
        <v>3249</v>
      </c>
      <c r="R8" s="6">
        <v>2.9</v>
      </c>
      <c r="S8" s="5">
        <v>7228.2499999999991</v>
      </c>
      <c r="T8" s="7">
        <v>5.87</v>
      </c>
      <c r="U8" s="5">
        <v>8610.5562499999996</v>
      </c>
      <c r="V8" s="8">
        <v>6.8900000000000006</v>
      </c>
      <c r="W8" s="5">
        <v>3031.6</v>
      </c>
      <c r="AN8" s="5" t="str">
        <f t="shared" si="2"/>
        <v/>
      </c>
      <c r="AP8" s="5" t="str">
        <f t="shared" si="3"/>
        <v/>
      </c>
      <c r="AR8" s="5" t="str">
        <f t="shared" si="4"/>
        <v/>
      </c>
      <c r="AU8" s="5">
        <f t="shared" si="10"/>
        <v>22119.40625</v>
      </c>
      <c r="AV8" s="11">
        <f t="shared" si="6"/>
        <v>4.7911819416653341</v>
      </c>
      <c r="AW8" s="5">
        <f t="shared" si="11"/>
        <v>4791.1819416653334</v>
      </c>
    </row>
    <row r="9" spans="1:49" x14ac:dyDescent="0.25">
      <c r="A9" s="1" t="s">
        <v>66</v>
      </c>
      <c r="B9" s="1" t="s">
        <v>67</v>
      </c>
      <c r="C9" s="1" t="s">
        <v>68</v>
      </c>
      <c r="D9" s="1" t="s">
        <v>93</v>
      </c>
      <c r="E9" s="1" t="s">
        <v>72</v>
      </c>
      <c r="F9" s="1" t="s">
        <v>70</v>
      </c>
      <c r="G9" s="1" t="s">
        <v>53</v>
      </c>
      <c r="H9" s="1" t="s">
        <v>71</v>
      </c>
      <c r="I9" s="2">
        <v>137.21</v>
      </c>
      <c r="J9" s="2">
        <v>38.86</v>
      </c>
      <c r="K9" s="2">
        <f t="shared" si="8"/>
        <v>29.000000000000004</v>
      </c>
      <c r="L9" s="2" t="b">
        <f t="shared" si="9"/>
        <v>0</v>
      </c>
      <c r="M9" s="2">
        <f t="shared" si="0"/>
        <v>29.000000000000004</v>
      </c>
      <c r="N9" s="2">
        <f t="shared" si="1"/>
        <v>0</v>
      </c>
      <c r="P9" s="4">
        <v>6.69</v>
      </c>
      <c r="Q9" s="5">
        <v>18633.014999999999</v>
      </c>
      <c r="R9" s="6">
        <v>12.99</v>
      </c>
      <c r="S9" s="5">
        <v>32377.575000000001</v>
      </c>
      <c r="T9" s="7">
        <v>2.96</v>
      </c>
      <c r="U9" s="5">
        <v>4341.95</v>
      </c>
      <c r="V9" s="8">
        <v>0.28000000000000003</v>
      </c>
      <c r="W9" s="5">
        <v>123.2</v>
      </c>
      <c r="AB9" s="9">
        <v>3.35</v>
      </c>
      <c r="AC9" s="5">
        <v>590.4375</v>
      </c>
      <c r="AD9" s="10">
        <v>2.73</v>
      </c>
      <c r="AE9" s="5">
        <v>433.38749999999999</v>
      </c>
      <c r="AN9" s="5" t="str">
        <f t="shared" si="2"/>
        <v/>
      </c>
      <c r="AP9" s="5" t="str">
        <f t="shared" si="3"/>
        <v/>
      </c>
      <c r="AR9" s="5" t="str">
        <f t="shared" si="4"/>
        <v/>
      </c>
      <c r="AU9" s="5">
        <f t="shared" si="10"/>
        <v>56499.564999999988</v>
      </c>
      <c r="AV9" s="11">
        <f t="shared" si="6"/>
        <v>12.238108585755853</v>
      </c>
      <c r="AW9" s="5">
        <f t="shared" si="11"/>
        <v>12238.108585755852</v>
      </c>
    </row>
    <row r="10" spans="1:49" x14ac:dyDescent="0.25">
      <c r="A10" s="1" t="s">
        <v>73</v>
      </c>
      <c r="B10" s="1" t="s">
        <v>56</v>
      </c>
      <c r="C10" s="1" t="s">
        <v>57</v>
      </c>
      <c r="D10" s="1" t="s">
        <v>93</v>
      </c>
      <c r="E10" s="1" t="s">
        <v>74</v>
      </c>
      <c r="F10" s="1" t="s">
        <v>70</v>
      </c>
      <c r="G10" s="1" t="s">
        <v>53</v>
      </c>
      <c r="H10" s="1" t="s">
        <v>71</v>
      </c>
      <c r="I10" s="2">
        <v>204.94</v>
      </c>
      <c r="J10" s="2">
        <v>38.020000000000003</v>
      </c>
      <c r="K10" s="2">
        <f t="shared" si="8"/>
        <v>7.48</v>
      </c>
      <c r="L10" s="2" t="b">
        <f t="shared" si="9"/>
        <v>0</v>
      </c>
      <c r="M10" s="2">
        <f t="shared" si="0"/>
        <v>7.48</v>
      </c>
      <c r="N10" s="2">
        <f t="shared" si="1"/>
        <v>0</v>
      </c>
      <c r="R10" s="6">
        <v>1.54</v>
      </c>
      <c r="S10" s="5">
        <v>3838.45</v>
      </c>
      <c r="T10" s="7">
        <v>2.41</v>
      </c>
      <c r="U10" s="5">
        <v>3535.1687499999998</v>
      </c>
      <c r="V10" s="8">
        <v>3.53</v>
      </c>
      <c r="W10" s="5">
        <v>1553.2</v>
      </c>
      <c r="AN10" s="5" t="str">
        <f t="shared" si="2"/>
        <v/>
      </c>
      <c r="AP10" s="5" t="str">
        <f t="shared" si="3"/>
        <v/>
      </c>
      <c r="AR10" s="5" t="str">
        <f t="shared" si="4"/>
        <v/>
      </c>
      <c r="AU10" s="5">
        <f t="shared" si="10"/>
        <v>8926.8187500000004</v>
      </c>
      <c r="AV10" s="11">
        <f t="shared" si="6"/>
        <v>1.9335967841143795</v>
      </c>
      <c r="AW10" s="5">
        <f t="shared" si="11"/>
        <v>1933.5967841143795</v>
      </c>
    </row>
    <row r="11" spans="1:49" x14ac:dyDescent="0.25">
      <c r="A11" s="1" t="s">
        <v>75</v>
      </c>
      <c r="B11" s="1" t="s">
        <v>76</v>
      </c>
      <c r="C11" s="1" t="s">
        <v>77</v>
      </c>
      <c r="D11" s="1" t="s">
        <v>93</v>
      </c>
      <c r="E11" s="1" t="s">
        <v>58</v>
      </c>
      <c r="F11" s="1" t="s">
        <v>78</v>
      </c>
      <c r="G11" s="1" t="s">
        <v>53</v>
      </c>
      <c r="H11" s="1" t="s">
        <v>71</v>
      </c>
      <c r="I11" s="2">
        <v>160</v>
      </c>
      <c r="J11" s="2">
        <v>37.9</v>
      </c>
      <c r="K11" s="2">
        <f t="shared" si="8"/>
        <v>24.11</v>
      </c>
      <c r="L11" s="2" t="b">
        <f t="shared" si="9"/>
        <v>0</v>
      </c>
      <c r="M11" s="2">
        <f t="shared" si="0"/>
        <v>24.11</v>
      </c>
      <c r="N11" s="2">
        <f t="shared" si="1"/>
        <v>0</v>
      </c>
      <c r="P11" s="4">
        <v>1.62</v>
      </c>
      <c r="Q11" s="5">
        <v>4386.1500000000005</v>
      </c>
      <c r="R11" s="6">
        <v>8.94</v>
      </c>
      <c r="S11" s="5">
        <v>22282.95</v>
      </c>
      <c r="T11" s="7">
        <v>6.9</v>
      </c>
      <c r="U11" s="5">
        <v>10121.4375</v>
      </c>
      <c r="V11" s="8">
        <v>6.65</v>
      </c>
      <c r="W11" s="5">
        <v>2926</v>
      </c>
      <c r="AN11" s="5" t="str">
        <f t="shared" si="2"/>
        <v/>
      </c>
      <c r="AP11" s="5" t="str">
        <f t="shared" si="3"/>
        <v/>
      </c>
      <c r="AR11" s="5" t="str">
        <f t="shared" si="4"/>
        <v/>
      </c>
      <c r="AU11" s="5">
        <f t="shared" si="10"/>
        <v>39716.537500000006</v>
      </c>
      <c r="AV11" s="11">
        <f t="shared" si="6"/>
        <v>8.6028148814109358</v>
      </c>
      <c r="AW11" s="5">
        <f t="shared" si="11"/>
        <v>8602.8148814109354</v>
      </c>
    </row>
    <row r="12" spans="1:49" x14ac:dyDescent="0.25">
      <c r="A12" s="1" t="s">
        <v>75</v>
      </c>
      <c r="B12" s="1" t="s">
        <v>76</v>
      </c>
      <c r="C12" s="1" t="s">
        <v>77</v>
      </c>
      <c r="D12" s="1" t="s">
        <v>93</v>
      </c>
      <c r="E12" s="1" t="s">
        <v>79</v>
      </c>
      <c r="F12" s="1" t="s">
        <v>78</v>
      </c>
      <c r="G12" s="1" t="s">
        <v>53</v>
      </c>
      <c r="H12" s="1" t="s">
        <v>71</v>
      </c>
      <c r="I12" s="2">
        <v>160</v>
      </c>
      <c r="J12" s="2">
        <v>40.119999999999997</v>
      </c>
      <c r="K12" s="2">
        <f t="shared" si="8"/>
        <v>4.08</v>
      </c>
      <c r="L12" s="2" t="b">
        <f t="shared" si="9"/>
        <v>0</v>
      </c>
      <c r="M12" s="2">
        <f t="shared" si="0"/>
        <v>4.08</v>
      </c>
      <c r="N12" s="2">
        <f t="shared" si="1"/>
        <v>0</v>
      </c>
      <c r="T12" s="7">
        <v>2.71</v>
      </c>
      <c r="U12" s="5">
        <v>3975.2312499999998</v>
      </c>
      <c r="V12" s="8">
        <v>1.37</v>
      </c>
      <c r="W12" s="5">
        <v>602.80000000000007</v>
      </c>
      <c r="AN12" s="5" t="str">
        <f t="shared" si="2"/>
        <v/>
      </c>
      <c r="AP12" s="5" t="str">
        <f t="shared" si="3"/>
        <v/>
      </c>
      <c r="AR12" s="5" t="str">
        <f t="shared" si="4"/>
        <v/>
      </c>
      <c r="AU12" s="5">
        <f t="shared" si="10"/>
        <v>4578.03125</v>
      </c>
      <c r="AV12" s="11">
        <f t="shared" si="6"/>
        <v>0.99162610449272681</v>
      </c>
      <c r="AW12" s="5">
        <f t="shared" si="11"/>
        <v>991.62610449272677</v>
      </c>
    </row>
    <row r="13" spans="1:49" x14ac:dyDescent="0.25">
      <c r="A13" s="1" t="s">
        <v>80</v>
      </c>
      <c r="B13" s="1" t="s">
        <v>67</v>
      </c>
      <c r="C13" s="1" t="s">
        <v>68</v>
      </c>
      <c r="D13" s="1" t="s">
        <v>93</v>
      </c>
      <c r="E13" s="1" t="s">
        <v>81</v>
      </c>
      <c r="F13" s="1" t="s">
        <v>78</v>
      </c>
      <c r="G13" s="1" t="s">
        <v>53</v>
      </c>
      <c r="H13" s="1" t="s">
        <v>71</v>
      </c>
      <c r="I13" s="2">
        <v>81</v>
      </c>
      <c r="J13" s="2">
        <v>39.270000000000003</v>
      </c>
      <c r="K13" s="2">
        <f t="shared" si="8"/>
        <v>1.0900000000000001</v>
      </c>
      <c r="L13" s="2" t="b">
        <f t="shared" si="9"/>
        <v>0</v>
      </c>
      <c r="M13" s="2">
        <f t="shared" si="0"/>
        <v>1.0900000000000001</v>
      </c>
      <c r="N13" s="2">
        <f t="shared" si="1"/>
        <v>0</v>
      </c>
      <c r="T13" s="7">
        <v>0.99</v>
      </c>
      <c r="U13" s="5">
        <v>1452.20625</v>
      </c>
      <c r="V13" s="8">
        <v>0.1</v>
      </c>
      <c r="W13" s="5">
        <v>44</v>
      </c>
      <c r="AN13" s="5" t="str">
        <f t="shared" si="2"/>
        <v/>
      </c>
      <c r="AP13" s="5" t="str">
        <f t="shared" si="3"/>
        <v/>
      </c>
      <c r="AR13" s="5" t="str">
        <f t="shared" si="4"/>
        <v/>
      </c>
      <c r="AU13" s="5">
        <f t="shared" si="10"/>
        <v>1496.20625</v>
      </c>
      <c r="AV13" s="11">
        <f t="shared" si="6"/>
        <v>0.32408629259688232</v>
      </c>
      <c r="AW13" s="5">
        <f t="shared" si="11"/>
        <v>324.08629259688229</v>
      </c>
    </row>
    <row r="14" spans="1:49" x14ac:dyDescent="0.25">
      <c r="A14" s="1" t="s">
        <v>82</v>
      </c>
      <c r="B14" s="1" t="s">
        <v>83</v>
      </c>
      <c r="C14" s="1" t="s">
        <v>84</v>
      </c>
      <c r="D14" s="1" t="s">
        <v>93</v>
      </c>
      <c r="E14" s="1" t="s">
        <v>85</v>
      </c>
      <c r="F14" s="1" t="s">
        <v>78</v>
      </c>
      <c r="G14" s="1" t="s">
        <v>53</v>
      </c>
      <c r="H14" s="1" t="s">
        <v>71</v>
      </c>
      <c r="I14" s="2">
        <v>160</v>
      </c>
      <c r="J14" s="2">
        <v>40.159999999999997</v>
      </c>
      <c r="K14" s="2">
        <f t="shared" si="8"/>
        <v>13.68</v>
      </c>
      <c r="L14" s="2" t="b">
        <f t="shared" si="9"/>
        <v>0</v>
      </c>
      <c r="M14" s="2">
        <f t="shared" si="0"/>
        <v>13.68</v>
      </c>
      <c r="N14" s="2">
        <f t="shared" si="1"/>
        <v>0</v>
      </c>
      <c r="T14" s="7">
        <v>5.57</v>
      </c>
      <c r="U14" s="5">
        <v>8170.4937500000005</v>
      </c>
      <c r="V14" s="8">
        <v>8.11</v>
      </c>
      <c r="W14" s="5">
        <v>3568.4</v>
      </c>
      <c r="AN14" s="5" t="str">
        <f t="shared" si="2"/>
        <v/>
      </c>
      <c r="AP14" s="5" t="str">
        <f t="shared" si="3"/>
        <v/>
      </c>
      <c r="AR14" s="5" t="str">
        <f t="shared" si="4"/>
        <v/>
      </c>
      <c r="AU14" s="5">
        <f t="shared" si="10"/>
        <v>11738.893750000001</v>
      </c>
      <c r="AV14" s="11">
        <f t="shared" si="6"/>
        <v>2.5427073002978124</v>
      </c>
      <c r="AW14" s="5">
        <f t="shared" si="11"/>
        <v>2542.7073002978127</v>
      </c>
    </row>
    <row r="15" spans="1:49" x14ac:dyDescent="0.25">
      <c r="A15" s="1" t="s">
        <v>82</v>
      </c>
      <c r="B15" s="1" t="s">
        <v>83</v>
      </c>
      <c r="C15" s="1" t="s">
        <v>84</v>
      </c>
      <c r="D15" s="1" t="s">
        <v>93</v>
      </c>
      <c r="E15" s="1" t="s">
        <v>86</v>
      </c>
      <c r="F15" s="1" t="s">
        <v>78</v>
      </c>
      <c r="G15" s="1" t="s">
        <v>53</v>
      </c>
      <c r="H15" s="1" t="s">
        <v>71</v>
      </c>
      <c r="I15" s="2">
        <v>160</v>
      </c>
      <c r="J15" s="2">
        <v>37.64</v>
      </c>
      <c r="K15" s="2">
        <f t="shared" si="8"/>
        <v>37.639999999999993</v>
      </c>
      <c r="L15" s="2" t="b">
        <f t="shared" si="9"/>
        <v>0</v>
      </c>
      <c r="M15" s="2">
        <f t="shared" si="0"/>
        <v>37.639999999999993</v>
      </c>
      <c r="N15" s="2">
        <f t="shared" si="1"/>
        <v>0</v>
      </c>
      <c r="P15" s="4">
        <v>3.27</v>
      </c>
      <c r="Q15" s="5">
        <v>8853.5249999999996</v>
      </c>
      <c r="R15" s="6">
        <v>17.489999999999998</v>
      </c>
      <c r="S15" s="5">
        <v>43593.824999999997</v>
      </c>
      <c r="T15" s="7">
        <v>16.34</v>
      </c>
      <c r="U15" s="5">
        <v>23968.737499999999</v>
      </c>
      <c r="V15" s="8">
        <v>0.54</v>
      </c>
      <c r="W15" s="5">
        <v>237.6</v>
      </c>
      <c r="AN15" s="5" t="str">
        <f t="shared" si="2"/>
        <v/>
      </c>
      <c r="AP15" s="5" t="str">
        <f t="shared" si="3"/>
        <v/>
      </c>
      <c r="AR15" s="5" t="str">
        <f t="shared" si="4"/>
        <v/>
      </c>
      <c r="AU15" s="5">
        <f t="shared" si="10"/>
        <v>76653.6875</v>
      </c>
      <c r="AV15" s="11">
        <f t="shared" si="6"/>
        <v>16.603599534325554</v>
      </c>
      <c r="AW15" s="5">
        <f t="shared" si="11"/>
        <v>16603.599534325553</v>
      </c>
    </row>
    <row r="16" spans="1:49" x14ac:dyDescent="0.25">
      <c r="A16" s="1" t="s">
        <v>82</v>
      </c>
      <c r="B16" s="1" t="s">
        <v>83</v>
      </c>
      <c r="C16" s="1" t="s">
        <v>84</v>
      </c>
      <c r="D16" s="1" t="s">
        <v>93</v>
      </c>
      <c r="E16" s="1" t="s">
        <v>87</v>
      </c>
      <c r="F16" s="1" t="s">
        <v>78</v>
      </c>
      <c r="G16" s="1" t="s">
        <v>53</v>
      </c>
      <c r="H16" s="1" t="s">
        <v>71</v>
      </c>
      <c r="I16" s="2">
        <v>160</v>
      </c>
      <c r="J16" s="2">
        <v>37.33</v>
      </c>
      <c r="K16" s="2">
        <f t="shared" si="8"/>
        <v>37.31</v>
      </c>
      <c r="L16" s="2" t="b">
        <f t="shared" si="9"/>
        <v>0</v>
      </c>
      <c r="M16" s="2">
        <f t="shared" si="0"/>
        <v>37.31</v>
      </c>
      <c r="N16" s="2">
        <f t="shared" si="1"/>
        <v>0</v>
      </c>
      <c r="P16" s="4">
        <v>2.99</v>
      </c>
      <c r="Q16" s="5">
        <v>8138.7450000000008</v>
      </c>
      <c r="R16" s="6">
        <v>24.38</v>
      </c>
      <c r="S16" s="5">
        <v>61863.850000000013</v>
      </c>
      <c r="T16" s="7">
        <v>9.91</v>
      </c>
      <c r="U16" s="5">
        <v>14824.23875</v>
      </c>
      <c r="V16" s="8">
        <v>0.03</v>
      </c>
      <c r="W16" s="5">
        <v>13.2</v>
      </c>
      <c r="AN16" s="5" t="str">
        <f t="shared" si="2"/>
        <v/>
      </c>
      <c r="AP16" s="5" t="str">
        <f t="shared" si="3"/>
        <v/>
      </c>
      <c r="AR16" s="5" t="str">
        <f t="shared" si="4"/>
        <v/>
      </c>
      <c r="AU16" s="5">
        <f t="shared" si="10"/>
        <v>84840.033750000017</v>
      </c>
      <c r="AV16" s="11">
        <f t="shared" si="6"/>
        <v>18.376806006412469</v>
      </c>
      <c r="AW16" s="5">
        <f t="shared" si="11"/>
        <v>18376.806006412469</v>
      </c>
    </row>
    <row r="17" spans="1:49" x14ac:dyDescent="0.25">
      <c r="A17" s="1" t="s">
        <v>82</v>
      </c>
      <c r="B17" s="1" t="s">
        <v>83</v>
      </c>
      <c r="C17" s="1" t="s">
        <v>84</v>
      </c>
      <c r="D17" s="1" t="s">
        <v>93</v>
      </c>
      <c r="E17" s="1" t="s">
        <v>88</v>
      </c>
      <c r="F17" s="1" t="s">
        <v>78</v>
      </c>
      <c r="G17" s="1" t="s">
        <v>53</v>
      </c>
      <c r="H17" s="1" t="s">
        <v>71</v>
      </c>
      <c r="I17" s="2">
        <v>160</v>
      </c>
      <c r="J17" s="2">
        <v>39.78</v>
      </c>
      <c r="K17" s="2">
        <f t="shared" si="8"/>
        <v>31.520000000000003</v>
      </c>
      <c r="L17" s="2" t="b">
        <f t="shared" si="9"/>
        <v>0</v>
      </c>
      <c r="M17" s="2">
        <f t="shared" si="0"/>
        <v>31.520000000000003</v>
      </c>
      <c r="N17" s="2">
        <f t="shared" si="1"/>
        <v>0</v>
      </c>
      <c r="R17" s="6">
        <v>7.35</v>
      </c>
      <c r="S17" s="5">
        <v>18319.875</v>
      </c>
      <c r="T17" s="7">
        <v>12.97</v>
      </c>
      <c r="U17" s="5">
        <v>19025.368750000001</v>
      </c>
      <c r="V17" s="8">
        <v>2.67</v>
      </c>
      <c r="W17" s="5">
        <v>1174.8</v>
      </c>
      <c r="AB17" s="9">
        <v>5.21</v>
      </c>
      <c r="AC17" s="5">
        <v>918.26250000000005</v>
      </c>
      <c r="AD17" s="10">
        <v>3.32</v>
      </c>
      <c r="AE17" s="5">
        <v>527.04999999999995</v>
      </c>
      <c r="AN17" s="5" t="str">
        <f t="shared" si="2"/>
        <v/>
      </c>
      <c r="AP17" s="5" t="str">
        <f t="shared" si="3"/>
        <v/>
      </c>
      <c r="AR17" s="5" t="str">
        <f t="shared" si="4"/>
        <v/>
      </c>
      <c r="AU17" s="5">
        <f t="shared" si="10"/>
        <v>39965.356250000004</v>
      </c>
      <c r="AV17" s="11">
        <f t="shared" si="6"/>
        <v>8.6567103561932992</v>
      </c>
      <c r="AW17" s="5">
        <f t="shared" si="11"/>
        <v>8656.7103561933</v>
      </c>
    </row>
    <row r="18" spans="1:49" x14ac:dyDescent="0.25">
      <c r="B18" s="29" t="s">
        <v>91</v>
      </c>
      <c r="AU18" s="5">
        <f t="shared" ref="AU18:AU23" si="12">SUM(Q18,S18,U18,W18,Y18,AA18,AC18,AE18,AH18,AJ18,AL18)</f>
        <v>0</v>
      </c>
      <c r="AV18" s="11">
        <f t="shared" ref="AV18:AV23" si="13">(AU18/$AU$24)*100</f>
        <v>0</v>
      </c>
      <c r="AW18" s="5">
        <f t="shared" ref="AW18:AW23" si="14">(AV18/100)*$AW$1</f>
        <v>0</v>
      </c>
    </row>
    <row r="19" spans="1:49" x14ac:dyDescent="0.25">
      <c r="B19" s="1" t="s">
        <v>89</v>
      </c>
      <c r="C19" s="1" t="s">
        <v>96</v>
      </c>
      <c r="D19" s="1" t="s">
        <v>93</v>
      </c>
      <c r="J19" s="2">
        <v>12.08</v>
      </c>
      <c r="M19" s="2">
        <f t="shared" si="0"/>
        <v>11.21</v>
      </c>
      <c r="N19" s="2">
        <f t="shared" si="1"/>
        <v>0</v>
      </c>
      <c r="AI19" s="9">
        <v>11.21</v>
      </c>
      <c r="AJ19" s="5">
        <v>24654.712500000001</v>
      </c>
      <c r="AN19" s="5" t="str">
        <f t="shared" si="2"/>
        <v/>
      </c>
      <c r="AP19" s="5" t="str">
        <f t="shared" si="3"/>
        <v/>
      </c>
      <c r="AR19" s="5" t="str">
        <f t="shared" si="4"/>
        <v/>
      </c>
      <c r="AU19" s="5">
        <f t="shared" si="12"/>
        <v>24654.712500000001</v>
      </c>
      <c r="AV19" s="11">
        <f t="shared" si="13"/>
        <v>5.3403428632696945</v>
      </c>
      <c r="AW19" s="5">
        <f t="shared" si="14"/>
        <v>5340.342863269695</v>
      </c>
    </row>
    <row r="20" spans="1:49" x14ac:dyDescent="0.25">
      <c r="B20" s="29" t="s">
        <v>95</v>
      </c>
      <c r="AU20" s="5">
        <f t="shared" si="12"/>
        <v>0</v>
      </c>
      <c r="AV20" s="11">
        <f t="shared" si="13"/>
        <v>0</v>
      </c>
      <c r="AW20" s="5">
        <f t="shared" si="14"/>
        <v>0</v>
      </c>
    </row>
    <row r="21" spans="1:49" x14ac:dyDescent="0.25">
      <c r="B21" s="1" t="s">
        <v>94</v>
      </c>
      <c r="C21" s="1" t="s">
        <v>98</v>
      </c>
      <c r="D21" s="1" t="s">
        <v>97</v>
      </c>
      <c r="J21" s="2">
        <v>1.1000000000000001</v>
      </c>
      <c r="M21" s="2">
        <f t="shared" ref="M21" si="15">SUM(P21,R21,T21,V21,X21,Z21,AB21,AD21,AG21,AI21,AK21)</f>
        <v>1.1000000000000001</v>
      </c>
      <c r="N21" s="2">
        <f t="shared" ref="N21" si="16">SUM(O21,AF21,AM21,AO21,AQ21,AS21,AT21)</f>
        <v>0</v>
      </c>
      <c r="AI21" s="9">
        <v>1.1000000000000001</v>
      </c>
      <c r="AJ21" s="5">
        <v>2312.8000000000002</v>
      </c>
      <c r="AU21" s="5">
        <f t="shared" si="12"/>
        <v>2312.8000000000002</v>
      </c>
      <c r="AV21" s="30">
        <f t="shared" si="13"/>
        <v>0.50096487534260037</v>
      </c>
      <c r="AW21" s="5">
        <f t="shared" si="14"/>
        <v>500.96487534260041</v>
      </c>
    </row>
    <row r="22" spans="1:49" x14ac:dyDescent="0.25">
      <c r="B22" s="29" t="s">
        <v>92</v>
      </c>
      <c r="AU22" s="5">
        <f t="shared" si="12"/>
        <v>0</v>
      </c>
      <c r="AV22" s="11">
        <f t="shared" si="13"/>
        <v>0</v>
      </c>
      <c r="AW22" s="5">
        <f t="shared" si="14"/>
        <v>0</v>
      </c>
    </row>
    <row r="23" spans="1:49" x14ac:dyDescent="0.25">
      <c r="B23" s="1" t="s">
        <v>94</v>
      </c>
      <c r="C23" s="1" t="s">
        <v>99</v>
      </c>
      <c r="D23" s="1" t="s">
        <v>93</v>
      </c>
      <c r="J23" s="2">
        <v>4.67</v>
      </c>
      <c r="M23" s="2">
        <v>5.16</v>
      </c>
      <c r="N23" s="2">
        <v>0</v>
      </c>
      <c r="AI23" s="9">
        <v>4.0599999999999996</v>
      </c>
      <c r="AJ23" s="5">
        <v>8636.8799999999992</v>
      </c>
      <c r="AU23" s="5">
        <f t="shared" si="12"/>
        <v>8636.8799999999992</v>
      </c>
      <c r="AV23" s="11">
        <f t="shared" si="13"/>
        <v>1.8707944969513133</v>
      </c>
      <c r="AW23" s="5">
        <f t="shared" si="14"/>
        <v>1870.7944969513132</v>
      </c>
    </row>
    <row r="24" spans="1:49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>
        <f t="shared" ref="M24:AW24" si="17">SUM(M3:M23)</f>
        <v>291.03000000000003</v>
      </c>
      <c r="N24" s="20">
        <f t="shared" si="17"/>
        <v>0</v>
      </c>
      <c r="O24" s="21">
        <f t="shared" si="17"/>
        <v>0</v>
      </c>
      <c r="P24" s="22">
        <f t="shared" si="17"/>
        <v>15.770000000000001</v>
      </c>
      <c r="Q24" s="23">
        <f t="shared" si="17"/>
        <v>43260.435000000005</v>
      </c>
      <c r="R24" s="24">
        <f t="shared" si="17"/>
        <v>77.009999999999991</v>
      </c>
      <c r="S24" s="23">
        <f t="shared" si="17"/>
        <v>193044.125</v>
      </c>
      <c r="T24" s="25">
        <f t="shared" si="17"/>
        <v>103.13</v>
      </c>
      <c r="U24" s="23">
        <f t="shared" si="17"/>
        <v>158712.94124999997</v>
      </c>
      <c r="V24" s="26">
        <f t="shared" si="17"/>
        <v>62.79</v>
      </c>
      <c r="W24" s="23">
        <f t="shared" si="17"/>
        <v>28534</v>
      </c>
      <c r="X24" s="20">
        <f t="shared" si="17"/>
        <v>0</v>
      </c>
      <c r="Y24" s="23">
        <f t="shared" si="17"/>
        <v>0</v>
      </c>
      <c r="Z24" s="20">
        <f t="shared" si="17"/>
        <v>0</v>
      </c>
      <c r="AA24" s="23">
        <f t="shared" si="17"/>
        <v>0</v>
      </c>
      <c r="AB24" s="27">
        <f t="shared" si="17"/>
        <v>8.81</v>
      </c>
      <c r="AC24" s="23">
        <f t="shared" si="17"/>
        <v>1552.7625</v>
      </c>
      <c r="AD24" s="28">
        <f t="shared" si="17"/>
        <v>6.05</v>
      </c>
      <c r="AE24" s="23">
        <f t="shared" si="17"/>
        <v>960.4375</v>
      </c>
      <c r="AF24" s="20">
        <f t="shared" si="17"/>
        <v>0</v>
      </c>
      <c r="AG24" s="20">
        <f t="shared" si="17"/>
        <v>0</v>
      </c>
      <c r="AH24" s="23">
        <f t="shared" si="17"/>
        <v>0</v>
      </c>
      <c r="AI24" s="27">
        <f t="shared" si="17"/>
        <v>16.37</v>
      </c>
      <c r="AJ24" s="23">
        <f t="shared" si="17"/>
        <v>35604.392500000002</v>
      </c>
      <c r="AK24" s="20">
        <f t="shared" si="17"/>
        <v>0</v>
      </c>
      <c r="AL24" s="23">
        <f t="shared" si="17"/>
        <v>0</v>
      </c>
      <c r="AM24" s="21">
        <f t="shared" si="17"/>
        <v>0</v>
      </c>
      <c r="AN24" s="23">
        <f t="shared" si="17"/>
        <v>0</v>
      </c>
      <c r="AO24" s="21">
        <f t="shared" si="17"/>
        <v>0</v>
      </c>
      <c r="AP24" s="23">
        <f t="shared" si="17"/>
        <v>0</v>
      </c>
      <c r="AQ24" s="20">
        <f t="shared" si="17"/>
        <v>0</v>
      </c>
      <c r="AR24" s="23">
        <f t="shared" si="17"/>
        <v>0</v>
      </c>
      <c r="AS24" s="20">
        <f t="shared" si="17"/>
        <v>0</v>
      </c>
      <c r="AT24" s="20">
        <f t="shared" si="17"/>
        <v>0</v>
      </c>
      <c r="AU24" s="23">
        <f t="shared" si="17"/>
        <v>461669.09375</v>
      </c>
      <c r="AV24" s="20">
        <f t="shared" si="17"/>
        <v>100</v>
      </c>
      <c r="AW24" s="23">
        <f t="shared" si="17"/>
        <v>100000.00000000001</v>
      </c>
    </row>
    <row r="27" spans="1:49" x14ac:dyDescent="0.25">
      <c r="B27" s="29" t="s">
        <v>90</v>
      </c>
      <c r="C27" s="2">
        <f>SUM(M24,N24)</f>
        <v>291.03000000000003</v>
      </c>
    </row>
  </sheetData>
  <conditionalFormatting sqref="I24:I39">
    <cfRule type="notContainsText" dxfId="8" priority="8" operator="notContains" text="#########">
      <formula>ISERROR(SEARCH("#########",I24))</formula>
    </cfRule>
  </conditionalFormatting>
  <conditionalFormatting sqref="J26:L26">
    <cfRule type="notContainsText" dxfId="7" priority="24" operator="notContains" text="#########">
      <formula>ISERROR(SEARCH("#########",J26))</formula>
    </cfRule>
  </conditionalFormatting>
  <conditionalFormatting sqref="J31:L32">
    <cfRule type="notContainsText" dxfId="6" priority="25" operator="notContains" text="#########">
      <formula>ISERROR(SEARCH("#########",J31))</formula>
    </cfRule>
  </conditionalFormatting>
  <conditionalFormatting sqref="J34:L34">
    <cfRule type="notContainsText" dxfId="5" priority="27" operator="notContains" text="#########">
      <formula>ISERROR(SEARCH("#########",J34))</formula>
    </cfRule>
  </conditionalFormatting>
  <conditionalFormatting sqref="J37:L39">
    <cfRule type="notContainsText" dxfId="4" priority="28" operator="notContains" text="#########">
      <formula>ISERROR(SEARCH("#########",J37))</formula>
    </cfRule>
  </conditionalFormatting>
  <conditionalFormatting sqref="K3:K17">
    <cfRule type="cellIs" dxfId="3" priority="1" operator="between">
      <formula>0</formula>
      <formula>0.01</formula>
    </cfRule>
    <cfRule type="cellIs" dxfId="2" priority="2" operator="between">
      <formula>40.01</formula>
      <formula>41.99</formula>
    </cfRule>
    <cfRule type="cellIs" dxfId="1" priority="3" operator="lessThanOrEqual">
      <formula>0.09</formula>
    </cfRule>
  </conditionalFormatting>
  <conditionalFormatting sqref="L3:L17">
    <cfRule type="cellIs" dxfId="0" priority="4" operator="between">
      <formula>1</formula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C7192-2765-4118-8A4A-D7699D2F8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2E5F9-A427-4836-8E23-F766CB4B2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2024-06-20T15:36:24Z</dcterms:created>
  <dcterms:modified xsi:type="dcterms:W3CDTF">2024-08-20T19:04:52Z</dcterms:modified>
</cp:coreProperties>
</file>