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ottonwood County/Group 2/CD 16/"/>
    </mc:Choice>
  </mc:AlternateContent>
  <xr:revisionPtr revIDLastSave="2" documentId="8_{A548BCCB-A6F3-4D2A-9762-0C79CAB9E672}" xr6:coauthVersionLast="47" xr6:coauthVersionMax="47" xr10:uidLastSave="{9138AE8C-CB24-46A7-8432-FDA0B5184B76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AH32" i="1"/>
  <c r="AG32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K28" i="1" l="1"/>
  <c r="L28" i="1"/>
  <c r="AR32" i="1"/>
  <c r="AQ32" i="1"/>
  <c r="AO32" i="1"/>
  <c r="AM32" i="1"/>
  <c r="AK32" i="1"/>
  <c r="AJ32" i="1"/>
  <c r="AI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AP31" i="1"/>
  <c r="AN31" i="1"/>
  <c r="AL31" i="1"/>
  <c r="L31" i="1"/>
  <c r="K31" i="1"/>
  <c r="AP26" i="1"/>
  <c r="AN26" i="1"/>
  <c r="AL26" i="1"/>
  <c r="L26" i="1"/>
  <c r="K26" i="1"/>
  <c r="AP25" i="1"/>
  <c r="AN25" i="1"/>
  <c r="AL25" i="1"/>
  <c r="L25" i="1"/>
  <c r="K25" i="1"/>
  <c r="AP23" i="1"/>
  <c r="AN23" i="1"/>
  <c r="AL23" i="1"/>
  <c r="L23" i="1"/>
  <c r="K23" i="1"/>
  <c r="AP22" i="1"/>
  <c r="AN22" i="1"/>
  <c r="AL22" i="1"/>
  <c r="L22" i="1"/>
  <c r="K22" i="1"/>
  <c r="AP21" i="1"/>
  <c r="AN21" i="1"/>
  <c r="AL21" i="1"/>
  <c r="L21" i="1"/>
  <c r="K21" i="1"/>
  <c r="AP20" i="1"/>
  <c r="AN20" i="1"/>
  <c r="AL20" i="1"/>
  <c r="L20" i="1"/>
  <c r="K20" i="1"/>
  <c r="AS19" i="1"/>
  <c r="AP19" i="1"/>
  <c r="AN19" i="1"/>
  <c r="AL19" i="1"/>
  <c r="L19" i="1"/>
  <c r="K19" i="1"/>
  <c r="AS18" i="1"/>
  <c r="AP18" i="1"/>
  <c r="AN18" i="1"/>
  <c r="AL18" i="1"/>
  <c r="L18" i="1"/>
  <c r="K18" i="1"/>
  <c r="AS17" i="1"/>
  <c r="AP17" i="1"/>
  <c r="AN17" i="1"/>
  <c r="AL17" i="1"/>
  <c r="L17" i="1"/>
  <c r="K17" i="1"/>
  <c r="AS16" i="1"/>
  <c r="AP16" i="1"/>
  <c r="AN16" i="1"/>
  <c r="AL16" i="1"/>
  <c r="L16" i="1"/>
  <c r="K16" i="1"/>
  <c r="AS15" i="1"/>
  <c r="AP15" i="1"/>
  <c r="AN15" i="1"/>
  <c r="AL15" i="1"/>
  <c r="L15" i="1"/>
  <c r="K15" i="1"/>
  <c r="AS14" i="1"/>
  <c r="AP14" i="1"/>
  <c r="AN14" i="1"/>
  <c r="AL14" i="1"/>
  <c r="L14" i="1"/>
  <c r="K14" i="1"/>
  <c r="AS13" i="1"/>
  <c r="AP13" i="1"/>
  <c r="AN13" i="1"/>
  <c r="AL13" i="1"/>
  <c r="L13" i="1"/>
  <c r="K13" i="1"/>
  <c r="AS12" i="1"/>
  <c r="AP12" i="1"/>
  <c r="AN12" i="1"/>
  <c r="AL12" i="1"/>
  <c r="L12" i="1"/>
  <c r="K12" i="1"/>
  <c r="AS11" i="1"/>
  <c r="AP11" i="1"/>
  <c r="AN11" i="1"/>
  <c r="AL11" i="1"/>
  <c r="L11" i="1"/>
  <c r="K11" i="1"/>
  <c r="AS10" i="1"/>
  <c r="AP10" i="1"/>
  <c r="AN10" i="1"/>
  <c r="AL10" i="1"/>
  <c r="L10" i="1"/>
  <c r="K10" i="1"/>
  <c r="AS9" i="1"/>
  <c r="AP9" i="1"/>
  <c r="AN9" i="1"/>
  <c r="AL9" i="1"/>
  <c r="L9" i="1"/>
  <c r="K9" i="1"/>
  <c r="AS8" i="1"/>
  <c r="AP8" i="1"/>
  <c r="AN8" i="1"/>
  <c r="AL8" i="1"/>
  <c r="L8" i="1"/>
  <c r="K8" i="1"/>
  <c r="AS7" i="1"/>
  <c r="AP7" i="1"/>
  <c r="AN7" i="1"/>
  <c r="AL7" i="1"/>
  <c r="L7" i="1"/>
  <c r="K7" i="1"/>
  <c r="AS6" i="1"/>
  <c r="AP6" i="1"/>
  <c r="AN6" i="1"/>
  <c r="AL6" i="1"/>
  <c r="L6" i="1"/>
  <c r="K6" i="1"/>
  <c r="AS5" i="1"/>
  <c r="AP5" i="1"/>
  <c r="AN5" i="1"/>
  <c r="AL5" i="1"/>
  <c r="L5" i="1"/>
  <c r="K5" i="1"/>
  <c r="AS4" i="1"/>
  <c r="AP4" i="1"/>
  <c r="AN4" i="1"/>
  <c r="AL4" i="1"/>
  <c r="L4" i="1"/>
  <c r="K4" i="1"/>
  <c r="AS3" i="1"/>
  <c r="AP3" i="1"/>
  <c r="AN3" i="1"/>
  <c r="AL3" i="1"/>
  <c r="L3" i="1"/>
  <c r="K3" i="1"/>
  <c r="L32" i="1" l="1"/>
  <c r="AL32" i="1"/>
  <c r="AP32" i="1"/>
  <c r="AS32" i="1"/>
  <c r="AN32" i="1"/>
  <c r="AT7" i="1" l="1"/>
  <c r="AU7" i="1" s="1"/>
  <c r="AT27" i="1"/>
  <c r="AU27" i="1" s="1"/>
  <c r="AT25" i="1"/>
  <c r="AU25" i="1" s="1"/>
  <c r="AT26" i="1"/>
  <c r="AU26" i="1" s="1"/>
  <c r="AT31" i="1"/>
  <c r="AU31" i="1" s="1"/>
  <c r="AT20" i="1"/>
  <c r="AU20" i="1" s="1"/>
  <c r="AT28" i="1"/>
  <c r="AU28" i="1" s="1"/>
  <c r="AT22" i="1"/>
  <c r="AU22" i="1" s="1"/>
  <c r="AT30" i="1"/>
  <c r="AU30" i="1" s="1"/>
  <c r="AT29" i="1"/>
  <c r="AU29" i="1" s="1"/>
  <c r="AT21" i="1"/>
  <c r="AU21" i="1" s="1"/>
  <c r="AT24" i="1"/>
  <c r="AU24" i="1" s="1"/>
  <c r="AT23" i="1"/>
  <c r="AU23" i="1" s="1"/>
  <c r="AT3" i="1"/>
  <c r="AU3" i="1" s="1"/>
  <c r="AT13" i="1"/>
  <c r="AU13" i="1" s="1"/>
  <c r="AT15" i="1"/>
  <c r="AU15" i="1" s="1"/>
  <c r="AT12" i="1"/>
  <c r="AU12" i="1" s="1"/>
  <c r="AT9" i="1"/>
  <c r="AU9" i="1" s="1"/>
  <c r="AT14" i="1"/>
  <c r="AU14" i="1" s="1"/>
  <c r="AT10" i="1"/>
  <c r="AU10" i="1" s="1"/>
  <c r="AT4" i="1"/>
  <c r="AU4" i="1" s="1"/>
  <c r="C35" i="1"/>
  <c r="AT19" i="1"/>
  <c r="AU19" i="1" s="1"/>
  <c r="AT8" i="1"/>
  <c r="AU8" i="1" s="1"/>
  <c r="AT11" i="1"/>
  <c r="AU11" i="1" s="1"/>
  <c r="AT18" i="1"/>
  <c r="AU18" i="1" s="1"/>
  <c r="AT6" i="1"/>
  <c r="AU6" i="1" s="1"/>
  <c r="AT16" i="1"/>
  <c r="AU16" i="1" s="1"/>
  <c r="AT17" i="1"/>
  <c r="AU17" i="1" s="1"/>
  <c r="AT5" i="1"/>
  <c r="AU5" i="1" s="1"/>
  <c r="AT32" i="1" l="1"/>
  <c r="AU32" i="1"/>
</calcChain>
</file>

<file path=xl/sharedStrings.xml><?xml version="1.0" encoding="utf-8"?>
<sst xmlns="http://schemas.openxmlformats.org/spreadsheetml/2006/main" count="235" uniqueCount="115">
  <si>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</si>
  <si>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</si>
  <si>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</si>
  <si>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</si>
  <si>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</si>
  <si>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</si>
  <si>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</si>
  <si>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</si>
  <si>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</si>
  <si>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</si>
  <si>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</si>
  <si>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</si>
  <si>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</si>
  <si>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</si>
  <si>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</si>
  <si>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</si>
  <si>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</si>
  <si>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</si>
  <si>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</si>
  <si>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</si>
  <si>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</si>
  <si>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</si>
  <si>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</si>
  <si>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</si>
  <si>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</si>
  <si>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</si>
  <si>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</si>
  <si>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</si>
  <si>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</si>
  <si>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</si>
  <si>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</si>
  <si>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</si>
  <si>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</si>
  <si>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</si>
  <si>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</si>
  <si>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</si>
  <si>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</si>
  <si>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</si>
  <si>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</si>
  <si>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</si>
  <si>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</si>
  <si>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</si>
  <si>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</si>
  <si>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</si>
  <si>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</si>
  <si>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</si>
  <si>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</si>
  <si>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</si>
  <si>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53465 410TH ST</t>
  </si>
  <si>
    <t>SESE</t>
  </si>
  <si>
    <t>105</t>
  </si>
  <si>
    <t>12-019-0100</t>
  </si>
  <si>
    <t>HARDER/PERRY L &amp; SHARON M</t>
  </si>
  <si>
    <t>41619 COUNTY RD 47</t>
  </si>
  <si>
    <t>NWSE</t>
  </si>
  <si>
    <t>19</t>
  </si>
  <si>
    <t>034</t>
  </si>
  <si>
    <t>NESE</t>
  </si>
  <si>
    <t>12-019-0300</t>
  </si>
  <si>
    <t>SWSE</t>
  </si>
  <si>
    <t>12-019-0500</t>
  </si>
  <si>
    <t>KLASSEN/JORDAN &amp; KELSEY</t>
  </si>
  <si>
    <t>55330 COUNTY ROAD 13</t>
  </si>
  <si>
    <t>SESW</t>
  </si>
  <si>
    <t>12-019-0502</t>
  </si>
  <si>
    <t>SCHOEWE/KATHLEEN/LE</t>
  </si>
  <si>
    <t>101 FIRESTONE DR</t>
  </si>
  <si>
    <t>SWSW</t>
  </si>
  <si>
    <t>NESW</t>
  </si>
  <si>
    <t>12-020-0600</t>
  </si>
  <si>
    <t>ROUTE 66 LLC</t>
  </si>
  <si>
    <t>2468 LAFAYETTE ROAD</t>
  </si>
  <si>
    <t>20</t>
  </si>
  <si>
    <t>12-029-0400</t>
  </si>
  <si>
    <t>HARDER/LESLIE &amp; GLADYS</t>
  </si>
  <si>
    <t>56247 COUNTY RD 13</t>
  </si>
  <si>
    <t>NWNW</t>
  </si>
  <si>
    <t>29</t>
  </si>
  <si>
    <t>12-029-0401</t>
  </si>
  <si>
    <t>SWNW</t>
  </si>
  <si>
    <t>12-030-0101</t>
  </si>
  <si>
    <t>KLASSEN/ORVIL &amp; KAREN</t>
  </si>
  <si>
    <t>1965 COTTONWOOD LAKE DR</t>
  </si>
  <si>
    <t>SWNE</t>
  </si>
  <si>
    <t>30</t>
  </si>
  <si>
    <t>NWNE</t>
  </si>
  <si>
    <t>12-030-0102</t>
  </si>
  <si>
    <t>HARDER/DUANE L &amp; BELLE K</t>
  </si>
  <si>
    <t>SENE</t>
  </si>
  <si>
    <t>NENE</t>
  </si>
  <si>
    <t>12-030-0107</t>
  </si>
  <si>
    <t>KLASSEN/ANDY &amp; ALISON</t>
  </si>
  <si>
    <t>55617 COUNTY ROAD 13</t>
  </si>
  <si>
    <t>12-030-0200</t>
  </si>
  <si>
    <t>ADRIAN/MICHAEL</t>
  </si>
  <si>
    <t>37843 COUNTY RD 9</t>
  </si>
  <si>
    <t>NENW</t>
  </si>
  <si>
    <t>SENW</t>
  </si>
  <si>
    <t>CSAH 13</t>
  </si>
  <si>
    <t>CSAH 47</t>
  </si>
  <si>
    <t>TOTAL WATERSHED ACRES:</t>
  </si>
  <si>
    <t>MOUNTAIN LAKE MN 56159</t>
  </si>
  <si>
    <t>BINGHAM LAKE MN 56118</t>
  </si>
  <si>
    <t>WINDOM MN 56101</t>
  </si>
  <si>
    <t>MINNETONKA BEACH MN 55391</t>
  </si>
  <si>
    <t>MANKATO MN 56001</t>
  </si>
  <si>
    <t>550TH AVE</t>
  </si>
  <si>
    <t>560TH AVE</t>
  </si>
  <si>
    <t>COTTONWOOD CO ROADS</t>
  </si>
  <si>
    <t>MOUNTAIN LAKE TWP ROADS</t>
  </si>
  <si>
    <t>LAKESIDE TWP RDS</t>
  </si>
  <si>
    <t>1355 9TH AVE</t>
  </si>
  <si>
    <t>C/O MARK HANSON 59538 CR 16</t>
  </si>
  <si>
    <t>MT LAKE MN 56159</t>
  </si>
  <si>
    <t>C/O HEATH KLASSEN 54123 CR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</si>
</sst>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6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5"/>
  <sheetViews>
    <sheetView tabSelected="1" topLeftCell="R1" workbookViewId="0">
      <selection activeCell="AU5" sqref="AU5:AU6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48.42578125" style="1" bestFit="1" customWidth="1"/>
    <col min="4" max="4" width="30.140625" style="1" bestFit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hidden="1" customWidth="1"/>
    <col min="41" max="41" width="17.7109375" style="2" hidden="1" customWidth="1"/>
    <col min="42" max="42" width="17.7109375" style="5" hidden="1" customWidth="1"/>
    <col min="43" max="44" width="17.7109375" style="2" hidden="1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0</v>
      </c>
      <c r="AN1" s="5">
        <v>0</v>
      </c>
      <c r="AP1" s="5">
        <v>0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51</v>
      </c>
      <c r="B3" s="1" t="s">
        <v>52</v>
      </c>
      <c r="C3" s="1" t="s">
        <v>53</v>
      </c>
      <c r="D3" s="1" t="s">
        <v>101</v>
      </c>
      <c r="E3" s="1" t="s">
        <v>54</v>
      </c>
      <c r="F3" s="1" t="s">
        <v>55</v>
      </c>
      <c r="G3" s="1" t="s">
        <v>50</v>
      </c>
      <c r="H3" s="1" t="s">
        <v>56</v>
      </c>
      <c r="I3" s="2">
        <v>80</v>
      </c>
      <c r="J3" s="2">
        <v>39.76</v>
      </c>
      <c r="K3" s="2">
        <f t="shared" ref="K3:K31" si="0">SUM(N3,P3,R3,T3,V3,X3,Z3,AB3,AE3,AG3,AI3)</f>
        <v>21.27</v>
      </c>
      <c r="L3" s="2">
        <f t="shared" ref="L3:L31" si="1">SUM(M3,AD3,AK3,AM3,AO3,AQ3,AR3)</f>
        <v>0</v>
      </c>
      <c r="P3" s="6">
        <v>16.3</v>
      </c>
      <c r="Q3" s="5">
        <v>40627.75</v>
      </c>
      <c r="R3" s="7">
        <v>4.97</v>
      </c>
      <c r="S3" s="5">
        <v>7290.3687499999996</v>
      </c>
      <c r="AL3" s="5" t="str">
        <f t="shared" ref="AL3:AL23" si="2">IF(AK3&gt;0,AK3*$AL$1,"")</f>
        <v/>
      </c>
      <c r="AN3" s="5" t="str">
        <f t="shared" ref="AN3:AN23" si="3">IF(AM3&gt;0,AM3*$AN$1,"")</f>
        <v/>
      </c>
      <c r="AP3" s="5" t="str">
        <f t="shared" ref="AP3:AP23" si="4">IF(AO3&gt;0,AO3*$AP$1,"")</f>
        <v/>
      </c>
      <c r="AS3" s="5">
        <f t="shared" ref="AS3:AS19" si="5">SUM(O3,Q3,S3,U3,W3,Y3,AA3,AC3,AF3,AH3,AJ3)</f>
        <v>47918.118750000001</v>
      </c>
      <c r="AT3" s="11">
        <f t="shared" ref="AT3:AT19" si="6">(AS3/$AS$32)*100</f>
        <v>7.4693412722880632</v>
      </c>
      <c r="AU3" s="5">
        <f t="shared" ref="AU3:AU31" si="7">(AT3/100)*$AU$1</f>
        <v>7469.341272288063</v>
      </c>
    </row>
    <row r="4" spans="1:47" x14ac:dyDescent="0.25">
      <c r="A4" s="1" t="s">
        <v>51</v>
      </c>
      <c r="B4" s="1" t="s">
        <v>52</v>
      </c>
      <c r="C4" s="1" t="s">
        <v>53</v>
      </c>
      <c r="D4" s="1" t="s">
        <v>101</v>
      </c>
      <c r="E4" s="1" t="s">
        <v>57</v>
      </c>
      <c r="F4" s="1" t="s">
        <v>55</v>
      </c>
      <c r="G4" s="1" t="s">
        <v>50</v>
      </c>
      <c r="H4" s="1" t="s">
        <v>56</v>
      </c>
      <c r="I4" s="2">
        <v>80</v>
      </c>
      <c r="J4" s="2">
        <v>38.31</v>
      </c>
      <c r="K4" s="2">
        <f t="shared" si="0"/>
        <v>8.42</v>
      </c>
      <c r="L4" s="2">
        <f t="shared" si="1"/>
        <v>0</v>
      </c>
      <c r="P4" s="6">
        <v>4.75</v>
      </c>
      <c r="Q4" s="5">
        <v>11839.375</v>
      </c>
      <c r="R4" s="7">
        <v>3.67</v>
      </c>
      <c r="S4" s="5">
        <v>5383.4312499999996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17222.806250000001</v>
      </c>
      <c r="AT4" s="11">
        <f t="shared" si="6"/>
        <v>2.684642488134946</v>
      </c>
      <c r="AU4" s="5">
        <f t="shared" si="7"/>
        <v>2684.6424881349458</v>
      </c>
    </row>
    <row r="5" spans="1:47" x14ac:dyDescent="0.25">
      <c r="A5" s="1" t="s">
        <v>58</v>
      </c>
      <c r="B5" s="1" t="s">
        <v>52</v>
      </c>
      <c r="C5" s="1" t="s">
        <v>53</v>
      </c>
      <c r="D5" s="1" t="s">
        <v>101</v>
      </c>
      <c r="E5" s="1" t="s">
        <v>59</v>
      </c>
      <c r="F5" s="1" t="s">
        <v>55</v>
      </c>
      <c r="G5" s="1" t="s">
        <v>50</v>
      </c>
      <c r="H5" s="1" t="s">
        <v>56</v>
      </c>
      <c r="I5" s="2">
        <v>80</v>
      </c>
      <c r="J5" s="2">
        <v>38.58</v>
      </c>
      <c r="K5" s="2">
        <f t="shared" si="0"/>
        <v>38.58</v>
      </c>
      <c r="L5" s="2">
        <f t="shared" si="1"/>
        <v>0</v>
      </c>
      <c r="N5" s="4">
        <v>0.49</v>
      </c>
      <c r="O5" s="5">
        <v>1326.675</v>
      </c>
      <c r="P5" s="6">
        <v>23.72</v>
      </c>
      <c r="Q5" s="5">
        <v>59122.1</v>
      </c>
      <c r="R5" s="7">
        <v>14.37</v>
      </c>
      <c r="S5" s="5">
        <v>21078.993750000001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81527.768750000003</v>
      </c>
      <c r="AT5" s="30">
        <f t="shared" si="6"/>
        <v>12.70831877058888</v>
      </c>
      <c r="AU5" s="5">
        <f t="shared" si="7"/>
        <v>12708.318770588881</v>
      </c>
    </row>
    <row r="6" spans="1:47" x14ac:dyDescent="0.25">
      <c r="A6" s="1" t="s">
        <v>58</v>
      </c>
      <c r="B6" s="1" t="s">
        <v>52</v>
      </c>
      <c r="C6" s="1" t="s">
        <v>53</v>
      </c>
      <c r="D6" s="1" t="s">
        <v>101</v>
      </c>
      <c r="E6" s="1" t="s">
        <v>49</v>
      </c>
      <c r="F6" s="1" t="s">
        <v>55</v>
      </c>
      <c r="G6" s="1" t="s">
        <v>50</v>
      </c>
      <c r="H6" s="1" t="s">
        <v>56</v>
      </c>
      <c r="I6" s="2">
        <v>80</v>
      </c>
      <c r="J6" s="2">
        <v>37.24</v>
      </c>
      <c r="K6" s="2">
        <f t="shared" si="0"/>
        <v>28.25</v>
      </c>
      <c r="L6" s="2">
        <f t="shared" si="1"/>
        <v>0</v>
      </c>
      <c r="N6" s="4">
        <v>0.09</v>
      </c>
      <c r="O6" s="5">
        <v>243.67500000000001</v>
      </c>
      <c r="P6" s="6">
        <v>19.059999999999999</v>
      </c>
      <c r="Q6" s="5">
        <v>47507.05</v>
      </c>
      <c r="R6" s="7">
        <v>9.1</v>
      </c>
      <c r="S6" s="5">
        <v>13348.5625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61099.287500000006</v>
      </c>
      <c r="AT6" s="30">
        <f t="shared" si="6"/>
        <v>9.523984700070141</v>
      </c>
      <c r="AU6" s="5">
        <f t="shared" si="7"/>
        <v>9523.9847000701411</v>
      </c>
    </row>
    <row r="7" spans="1:47" x14ac:dyDescent="0.25">
      <c r="A7" s="1" t="s">
        <v>60</v>
      </c>
      <c r="B7" s="1" t="s">
        <v>61</v>
      </c>
      <c r="C7" s="1" t="s">
        <v>62</v>
      </c>
      <c r="D7" s="1" t="s">
        <v>101</v>
      </c>
      <c r="E7" s="1" t="s">
        <v>63</v>
      </c>
      <c r="F7" s="1" t="s">
        <v>55</v>
      </c>
      <c r="G7" s="1" t="s">
        <v>50</v>
      </c>
      <c r="H7" s="1" t="s">
        <v>56</v>
      </c>
      <c r="I7" s="2">
        <v>7.91</v>
      </c>
      <c r="J7" s="2">
        <v>7.45</v>
      </c>
      <c r="K7" s="2">
        <f t="shared" si="0"/>
        <v>3.8600000000000003</v>
      </c>
      <c r="L7" s="2">
        <f t="shared" si="1"/>
        <v>0</v>
      </c>
      <c r="Z7" s="9">
        <v>2.12</v>
      </c>
      <c r="AA7" s="5">
        <v>373.65</v>
      </c>
      <c r="AB7" s="10">
        <v>1.74</v>
      </c>
      <c r="AC7" s="5">
        <v>276.22500000000002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649.875</v>
      </c>
      <c r="AT7" s="11">
        <f t="shared" si="6"/>
        <v>0.10130068303919391</v>
      </c>
      <c r="AU7" s="5">
        <f t="shared" si="7"/>
        <v>101.30068303919391</v>
      </c>
    </row>
    <row r="8" spans="1:47" x14ac:dyDescent="0.25">
      <c r="A8" s="1" t="s">
        <v>64</v>
      </c>
      <c r="B8" s="1" t="s">
        <v>65</v>
      </c>
      <c r="C8" s="1" t="s">
        <v>66</v>
      </c>
      <c r="D8" s="1" t="s">
        <v>105</v>
      </c>
      <c r="E8" s="1" t="s">
        <v>67</v>
      </c>
      <c r="F8" s="1" t="s">
        <v>55</v>
      </c>
      <c r="G8" s="1" t="s">
        <v>50</v>
      </c>
      <c r="H8" s="1" t="s">
        <v>56</v>
      </c>
      <c r="I8" s="2">
        <v>208.56</v>
      </c>
      <c r="J8" s="2">
        <v>36.39</v>
      </c>
      <c r="K8" s="2">
        <f t="shared" si="0"/>
        <v>7.3100000000000005</v>
      </c>
      <c r="L8" s="2">
        <f t="shared" si="1"/>
        <v>0</v>
      </c>
      <c r="R8" s="7">
        <v>3.66</v>
      </c>
      <c r="S8" s="5">
        <v>5368.7624999999998</v>
      </c>
      <c r="T8" s="8">
        <v>3.65</v>
      </c>
      <c r="U8" s="5">
        <v>1606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6974.7624999999998</v>
      </c>
      <c r="AT8" s="11">
        <f t="shared" si="6"/>
        <v>1.0872063170396702</v>
      </c>
      <c r="AU8" s="5">
        <f t="shared" si="7"/>
        <v>1087.2063170396702</v>
      </c>
    </row>
    <row r="9" spans="1:47" x14ac:dyDescent="0.25">
      <c r="A9" s="1" t="s">
        <v>64</v>
      </c>
      <c r="B9" s="1" t="s">
        <v>65</v>
      </c>
      <c r="C9" s="1" t="s">
        <v>66</v>
      </c>
      <c r="D9" s="1" t="s">
        <v>105</v>
      </c>
      <c r="E9" s="1" t="s">
        <v>68</v>
      </c>
      <c r="F9" s="1" t="s">
        <v>55</v>
      </c>
      <c r="G9" s="1" t="s">
        <v>50</v>
      </c>
      <c r="H9" s="1" t="s">
        <v>56</v>
      </c>
      <c r="I9" s="2">
        <v>208.56</v>
      </c>
      <c r="J9" s="2">
        <v>37.86</v>
      </c>
      <c r="K9" s="2">
        <f t="shared" si="0"/>
        <v>0.2</v>
      </c>
      <c r="L9" s="2">
        <f t="shared" si="1"/>
        <v>0</v>
      </c>
      <c r="R9" s="7">
        <v>0.2</v>
      </c>
      <c r="S9" s="5">
        <v>293.375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293.375</v>
      </c>
      <c r="AT9" s="11">
        <f t="shared" si="6"/>
        <v>4.573046799249627E-2</v>
      </c>
      <c r="AU9" s="5">
        <f t="shared" si="7"/>
        <v>45.730467992496273</v>
      </c>
    </row>
    <row r="10" spans="1:47" x14ac:dyDescent="0.25">
      <c r="A10" s="1" t="s">
        <v>64</v>
      </c>
      <c r="B10" s="1" t="s">
        <v>65</v>
      </c>
      <c r="C10" s="1" t="s">
        <v>66</v>
      </c>
      <c r="D10" s="1" t="s">
        <v>105</v>
      </c>
      <c r="E10" s="1" t="s">
        <v>63</v>
      </c>
      <c r="F10" s="1" t="s">
        <v>55</v>
      </c>
      <c r="G10" s="1" t="s">
        <v>50</v>
      </c>
      <c r="H10" s="1" t="s">
        <v>56</v>
      </c>
      <c r="I10" s="2">
        <v>208.56</v>
      </c>
      <c r="J10" s="2">
        <v>29.86</v>
      </c>
      <c r="K10" s="2">
        <f t="shared" si="0"/>
        <v>14.479999999999999</v>
      </c>
      <c r="L10" s="2">
        <f t="shared" si="1"/>
        <v>0</v>
      </c>
      <c r="P10" s="6">
        <v>0.53</v>
      </c>
      <c r="Q10" s="5">
        <v>1321.0250000000001</v>
      </c>
      <c r="R10" s="7">
        <v>13.95</v>
      </c>
      <c r="S10" s="5">
        <v>20462.90625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21783.931250000001</v>
      </c>
      <c r="AT10" s="11">
        <f t="shared" si="6"/>
        <v>3.3956177955819831</v>
      </c>
      <c r="AU10" s="5">
        <f t="shared" si="7"/>
        <v>3395.617795581983</v>
      </c>
    </row>
    <row r="11" spans="1:47" x14ac:dyDescent="0.25">
      <c r="A11" s="1" t="s">
        <v>69</v>
      </c>
      <c r="B11" s="1" t="s">
        <v>70</v>
      </c>
      <c r="C11" s="1" t="s">
        <v>71</v>
      </c>
      <c r="D11" s="1" t="s">
        <v>104</v>
      </c>
      <c r="E11" s="1" t="s">
        <v>67</v>
      </c>
      <c r="F11" s="1" t="s">
        <v>72</v>
      </c>
      <c r="G11" s="1" t="s">
        <v>50</v>
      </c>
      <c r="H11" s="1" t="s">
        <v>56</v>
      </c>
      <c r="I11" s="2">
        <v>160</v>
      </c>
      <c r="J11" s="2">
        <v>36.840000000000003</v>
      </c>
      <c r="K11" s="2">
        <f t="shared" si="0"/>
        <v>0.28999999999999998</v>
      </c>
      <c r="L11" s="2">
        <f t="shared" si="1"/>
        <v>0</v>
      </c>
      <c r="R11" s="7">
        <v>0.28999999999999998</v>
      </c>
      <c r="S11" s="5">
        <v>425.39375000000001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425.39375000000001</v>
      </c>
      <c r="AT11" s="11">
        <f t="shared" si="6"/>
        <v>6.6309178589119583E-2</v>
      </c>
      <c r="AU11" s="5">
        <f t="shared" si="7"/>
        <v>66.309178589119583</v>
      </c>
    </row>
    <row r="12" spans="1:47" x14ac:dyDescent="0.25">
      <c r="A12" s="1" t="s">
        <v>73</v>
      </c>
      <c r="B12" s="1" t="s">
        <v>74</v>
      </c>
      <c r="C12" s="1" t="s">
        <v>75</v>
      </c>
      <c r="D12" s="1" t="s">
        <v>101</v>
      </c>
      <c r="E12" s="1" t="s">
        <v>76</v>
      </c>
      <c r="F12" s="1" t="s">
        <v>77</v>
      </c>
      <c r="G12" s="1" t="s">
        <v>50</v>
      </c>
      <c r="H12" s="1" t="s">
        <v>56</v>
      </c>
      <c r="I12" s="2">
        <v>11.13</v>
      </c>
      <c r="J12" s="2">
        <v>6.36</v>
      </c>
      <c r="K12" s="2">
        <f t="shared" si="0"/>
        <v>0.3</v>
      </c>
      <c r="L12" s="2">
        <f t="shared" si="1"/>
        <v>0</v>
      </c>
      <c r="AB12" s="10">
        <v>0.3</v>
      </c>
      <c r="AC12" s="5">
        <v>47.625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47.625</v>
      </c>
      <c r="AT12" s="11">
        <f t="shared" si="6"/>
        <v>7.4236507478232109E-3</v>
      </c>
      <c r="AU12" s="5">
        <f t="shared" si="7"/>
        <v>7.4236507478232108</v>
      </c>
    </row>
    <row r="13" spans="1:47" x14ac:dyDescent="0.25">
      <c r="A13" s="1" t="s">
        <v>78</v>
      </c>
      <c r="B13" s="1" t="s">
        <v>74</v>
      </c>
      <c r="C13" s="1" t="s">
        <v>75</v>
      </c>
      <c r="D13" s="1" t="s">
        <v>101</v>
      </c>
      <c r="E13" s="1" t="s">
        <v>79</v>
      </c>
      <c r="F13" s="1" t="s">
        <v>77</v>
      </c>
      <c r="G13" s="1" t="s">
        <v>50</v>
      </c>
      <c r="H13" s="1" t="s">
        <v>56</v>
      </c>
      <c r="I13" s="2">
        <v>73.02</v>
      </c>
      <c r="J13" s="2">
        <v>38.83</v>
      </c>
      <c r="K13" s="2">
        <f t="shared" si="0"/>
        <v>2.77</v>
      </c>
      <c r="L13" s="2">
        <f t="shared" si="1"/>
        <v>0</v>
      </c>
      <c r="P13" s="6">
        <v>0.06</v>
      </c>
      <c r="Q13" s="5">
        <v>149.55000000000001</v>
      </c>
      <c r="R13" s="7">
        <v>2.71</v>
      </c>
      <c r="S13" s="5">
        <v>3975.2312499999998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4124.78125</v>
      </c>
      <c r="AT13" s="11">
        <f t="shared" si="6"/>
        <v>0.64295927372534722</v>
      </c>
      <c r="AU13" s="5">
        <f t="shared" si="7"/>
        <v>642.9592737253472</v>
      </c>
    </row>
    <row r="14" spans="1:47" x14ac:dyDescent="0.25">
      <c r="A14" s="1" t="s">
        <v>78</v>
      </c>
      <c r="B14" s="1" t="s">
        <v>74</v>
      </c>
      <c r="C14" s="1" t="s">
        <v>75</v>
      </c>
      <c r="D14" s="1" t="s">
        <v>101</v>
      </c>
      <c r="E14" s="1" t="s">
        <v>76</v>
      </c>
      <c r="F14" s="1" t="s">
        <v>77</v>
      </c>
      <c r="G14" s="1" t="s">
        <v>50</v>
      </c>
      <c r="H14" s="1" t="s">
        <v>56</v>
      </c>
      <c r="I14" s="2">
        <v>73.02</v>
      </c>
      <c r="J14" s="2">
        <v>29.95</v>
      </c>
      <c r="K14" s="2">
        <f t="shared" si="0"/>
        <v>17.7</v>
      </c>
      <c r="L14" s="2">
        <f t="shared" si="1"/>
        <v>0</v>
      </c>
      <c r="N14" s="4">
        <v>3.34</v>
      </c>
      <c r="O14" s="5">
        <v>9043.0499999999993</v>
      </c>
      <c r="P14" s="6">
        <v>11.72</v>
      </c>
      <c r="Q14" s="5">
        <v>29212.1</v>
      </c>
      <c r="R14" s="7">
        <v>2.64</v>
      </c>
      <c r="S14" s="5">
        <v>3872.55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42127.7</v>
      </c>
      <c r="AT14" s="11">
        <f t="shared" si="6"/>
        <v>6.5667471204004597</v>
      </c>
      <c r="AU14" s="5">
        <f t="shared" si="7"/>
        <v>6566.7471204004596</v>
      </c>
    </row>
    <row r="15" spans="1:47" x14ac:dyDescent="0.25">
      <c r="A15" s="1" t="s">
        <v>80</v>
      </c>
      <c r="B15" s="1" t="s">
        <v>81</v>
      </c>
      <c r="C15" s="1" t="s">
        <v>82</v>
      </c>
      <c r="D15" s="1" t="s">
        <v>103</v>
      </c>
      <c r="E15" s="1" t="s">
        <v>83</v>
      </c>
      <c r="F15" s="1" t="s">
        <v>84</v>
      </c>
      <c r="G15" s="1" t="s">
        <v>50</v>
      </c>
      <c r="H15" s="1" t="s">
        <v>56</v>
      </c>
      <c r="I15" s="2">
        <v>112.09</v>
      </c>
      <c r="J15" s="2">
        <v>33.71</v>
      </c>
      <c r="K15" s="2">
        <f t="shared" si="0"/>
        <v>19.02</v>
      </c>
      <c r="L15" s="2">
        <f t="shared" si="1"/>
        <v>0</v>
      </c>
      <c r="N15" s="4">
        <v>2.12</v>
      </c>
      <c r="O15" s="5">
        <v>5739.9000000000005</v>
      </c>
      <c r="P15" s="6">
        <v>4.8599999999999994</v>
      </c>
      <c r="Q15" s="5">
        <v>12113.55</v>
      </c>
      <c r="R15" s="7">
        <v>12.04</v>
      </c>
      <c r="S15" s="5">
        <v>17661.174999999999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35514.625</v>
      </c>
      <c r="AT15" s="11">
        <f t="shared" si="6"/>
        <v>5.5359196312842185</v>
      </c>
      <c r="AU15" s="5">
        <f t="shared" si="7"/>
        <v>5535.9196312842178</v>
      </c>
    </row>
    <row r="16" spans="1:47" x14ac:dyDescent="0.25">
      <c r="A16" s="1" t="s">
        <v>80</v>
      </c>
      <c r="B16" s="1" t="s">
        <v>81</v>
      </c>
      <c r="C16" s="1" t="s">
        <v>82</v>
      </c>
      <c r="D16" s="1" t="s">
        <v>103</v>
      </c>
      <c r="E16" s="1" t="s">
        <v>85</v>
      </c>
      <c r="F16" s="1" t="s">
        <v>84</v>
      </c>
      <c r="G16" s="1" t="s">
        <v>50</v>
      </c>
      <c r="H16" s="1" t="s">
        <v>56</v>
      </c>
      <c r="I16" s="2">
        <v>112.09</v>
      </c>
      <c r="J16" s="2">
        <v>36.79</v>
      </c>
      <c r="K16" s="2">
        <f t="shared" si="0"/>
        <v>36.78</v>
      </c>
      <c r="L16" s="2">
        <f t="shared" si="1"/>
        <v>0</v>
      </c>
      <c r="N16" s="4">
        <v>6.64</v>
      </c>
      <c r="O16" s="5">
        <v>17977.8</v>
      </c>
      <c r="P16" s="6">
        <v>21.39</v>
      </c>
      <c r="Q16" s="5">
        <v>53314.574999999997</v>
      </c>
      <c r="R16" s="7">
        <v>8.75</v>
      </c>
      <c r="S16" s="5">
        <v>12835.15625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84127.53125</v>
      </c>
      <c r="AT16" s="11">
        <f t="shared" si="6"/>
        <v>13.113562420505682</v>
      </c>
      <c r="AU16" s="5">
        <f t="shared" si="7"/>
        <v>13113.562420505681</v>
      </c>
    </row>
    <row r="17" spans="1:47" x14ac:dyDescent="0.25">
      <c r="A17" s="1" t="s">
        <v>86</v>
      </c>
      <c r="B17" s="1" t="s">
        <v>87</v>
      </c>
      <c r="C17" s="1" t="s">
        <v>48</v>
      </c>
      <c r="D17" s="1" t="s">
        <v>102</v>
      </c>
      <c r="E17" s="1" t="s">
        <v>88</v>
      </c>
      <c r="F17" s="1" t="s">
        <v>84</v>
      </c>
      <c r="G17" s="1" t="s">
        <v>50</v>
      </c>
      <c r="H17" s="1" t="s">
        <v>56</v>
      </c>
      <c r="I17" s="2">
        <v>80</v>
      </c>
      <c r="J17" s="2">
        <v>40.4</v>
      </c>
      <c r="K17" s="2">
        <f t="shared" si="0"/>
        <v>15.899999999999999</v>
      </c>
      <c r="L17" s="2">
        <f t="shared" si="1"/>
        <v>0</v>
      </c>
      <c r="P17" s="6">
        <v>2.38</v>
      </c>
      <c r="Q17" s="5">
        <v>5932.15</v>
      </c>
      <c r="R17" s="7">
        <v>13.52</v>
      </c>
      <c r="S17" s="5">
        <v>19832.150000000001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25764.300000000003</v>
      </c>
      <c r="AT17" s="11">
        <f t="shared" si="6"/>
        <v>4.0160664558979864</v>
      </c>
      <c r="AU17" s="5">
        <f t="shared" si="7"/>
        <v>4016.0664558979861</v>
      </c>
    </row>
    <row r="18" spans="1:47" x14ac:dyDescent="0.25">
      <c r="A18" s="1" t="s">
        <v>86</v>
      </c>
      <c r="B18" s="1" t="s">
        <v>87</v>
      </c>
      <c r="C18" s="1" t="s">
        <v>48</v>
      </c>
      <c r="D18" s="1" t="s">
        <v>102</v>
      </c>
      <c r="E18" s="1" t="s">
        <v>89</v>
      </c>
      <c r="F18" s="1" t="s">
        <v>84</v>
      </c>
      <c r="G18" s="1" t="s">
        <v>50</v>
      </c>
      <c r="H18" s="1" t="s">
        <v>56</v>
      </c>
      <c r="I18" s="2">
        <v>80</v>
      </c>
      <c r="J18" s="2">
        <v>36.9</v>
      </c>
      <c r="K18" s="2">
        <f t="shared" si="0"/>
        <v>36.9</v>
      </c>
      <c r="L18" s="2">
        <f t="shared" si="1"/>
        <v>0</v>
      </c>
      <c r="N18" s="4">
        <v>7.37</v>
      </c>
      <c r="O18" s="5">
        <v>19954.275000000001</v>
      </c>
      <c r="P18" s="6">
        <v>26.89</v>
      </c>
      <c r="Q18" s="5">
        <v>67023.324999999997</v>
      </c>
      <c r="R18" s="7">
        <v>2.64</v>
      </c>
      <c r="S18" s="5">
        <v>3872.55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90850.150000000009</v>
      </c>
      <c r="AT18" s="11">
        <f t="shared" si="6"/>
        <v>14.161465280574301</v>
      </c>
      <c r="AU18" s="5">
        <f t="shared" si="7"/>
        <v>14161.465280574301</v>
      </c>
    </row>
    <row r="19" spans="1:47" x14ac:dyDescent="0.25">
      <c r="A19" s="1" t="s">
        <v>90</v>
      </c>
      <c r="B19" s="1" t="s">
        <v>91</v>
      </c>
      <c r="C19" s="1" t="s">
        <v>92</v>
      </c>
      <c r="D19" s="1" t="s">
        <v>101</v>
      </c>
      <c r="E19" s="1" t="s">
        <v>83</v>
      </c>
      <c r="F19" s="1" t="s">
        <v>84</v>
      </c>
      <c r="G19" s="1" t="s">
        <v>50</v>
      </c>
      <c r="H19" s="1" t="s">
        <v>56</v>
      </c>
      <c r="I19" s="2">
        <v>7.91</v>
      </c>
      <c r="J19" s="2">
        <v>7.91</v>
      </c>
      <c r="K19" s="2">
        <f t="shared" si="0"/>
        <v>2.36</v>
      </c>
      <c r="L19" s="2">
        <f t="shared" si="1"/>
        <v>0</v>
      </c>
      <c r="AB19" s="10">
        <v>2.36</v>
      </c>
      <c r="AC19" s="5">
        <v>374.65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374.65</v>
      </c>
      <c r="AT19" s="11">
        <f t="shared" si="6"/>
        <v>5.839938588287593E-2</v>
      </c>
      <c r="AU19" s="5">
        <f t="shared" si="7"/>
        <v>58.399385882875926</v>
      </c>
    </row>
    <row r="20" spans="1:47" x14ac:dyDescent="0.25">
      <c r="A20" s="1" t="s">
        <v>93</v>
      </c>
      <c r="B20" s="1" t="s">
        <v>94</v>
      </c>
      <c r="C20" s="1" t="s">
        <v>95</v>
      </c>
      <c r="D20" s="1" t="s">
        <v>101</v>
      </c>
      <c r="E20" s="1" t="s">
        <v>79</v>
      </c>
      <c r="F20" s="1" t="s">
        <v>84</v>
      </c>
      <c r="G20" s="1" t="s">
        <v>50</v>
      </c>
      <c r="H20" s="1" t="s">
        <v>56</v>
      </c>
      <c r="I20" s="2">
        <v>230.39</v>
      </c>
      <c r="J20" s="2">
        <v>39.68</v>
      </c>
      <c r="K20" s="2">
        <f t="shared" si="0"/>
        <v>4.97</v>
      </c>
      <c r="L20" s="2">
        <f t="shared" si="1"/>
        <v>0</v>
      </c>
      <c r="T20" s="8">
        <v>4.97</v>
      </c>
      <c r="U20" s="5">
        <v>2186.8000000000002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ref="AS20:AS31" si="8">SUM(O20,Q20,S20,U20,W20,Y20,AA20,AC20,AF20,AH20,AJ20)</f>
        <v>2186.8000000000002</v>
      </c>
      <c r="AT20" s="11">
        <f t="shared" ref="AT20:AT31" si="9">(AS20/$AS$32)*100</f>
        <v>0.34087221953469399</v>
      </c>
      <c r="AU20" s="5">
        <f t="shared" si="7"/>
        <v>340.87221953469401</v>
      </c>
    </row>
    <row r="21" spans="1:47" x14ac:dyDescent="0.25">
      <c r="A21" s="1" t="s">
        <v>93</v>
      </c>
      <c r="B21" s="1" t="s">
        <v>94</v>
      </c>
      <c r="C21" s="1" t="s">
        <v>95</v>
      </c>
      <c r="D21" s="1" t="s">
        <v>101</v>
      </c>
      <c r="E21" s="1" t="s">
        <v>76</v>
      </c>
      <c r="F21" s="1" t="s">
        <v>84</v>
      </c>
      <c r="G21" s="1" t="s">
        <v>50</v>
      </c>
      <c r="H21" s="1" t="s">
        <v>56</v>
      </c>
      <c r="I21" s="2">
        <v>230.39</v>
      </c>
      <c r="J21" s="2">
        <v>32.840000000000003</v>
      </c>
      <c r="K21" s="2">
        <f t="shared" si="0"/>
        <v>18.84</v>
      </c>
      <c r="L21" s="2">
        <f t="shared" si="1"/>
        <v>0</v>
      </c>
      <c r="R21" s="7">
        <v>5.93</v>
      </c>
      <c r="S21" s="5">
        <v>8698.5687500000004</v>
      </c>
      <c r="T21" s="8">
        <v>12.91</v>
      </c>
      <c r="U21" s="5">
        <v>5680.4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8"/>
        <v>14378.96875</v>
      </c>
      <c r="AT21" s="11">
        <f t="shared" si="9"/>
        <v>2.2413531152517394</v>
      </c>
      <c r="AU21" s="5">
        <f t="shared" si="7"/>
        <v>2241.3531152517394</v>
      </c>
    </row>
    <row r="22" spans="1:47" x14ac:dyDescent="0.25">
      <c r="A22" s="1" t="s">
        <v>93</v>
      </c>
      <c r="B22" s="1" t="s">
        <v>94</v>
      </c>
      <c r="C22" s="1" t="s">
        <v>95</v>
      </c>
      <c r="D22" s="1" t="s">
        <v>101</v>
      </c>
      <c r="E22" s="1" t="s">
        <v>96</v>
      </c>
      <c r="F22" s="1" t="s">
        <v>84</v>
      </c>
      <c r="G22" s="1" t="s">
        <v>50</v>
      </c>
      <c r="H22" s="1" t="s">
        <v>56</v>
      </c>
      <c r="I22" s="2">
        <v>230.39</v>
      </c>
      <c r="J22" s="2">
        <v>34.69</v>
      </c>
      <c r="K22" s="2">
        <f t="shared" si="0"/>
        <v>34.69</v>
      </c>
      <c r="L22" s="2">
        <f t="shared" si="1"/>
        <v>0</v>
      </c>
      <c r="P22" s="6">
        <v>5.25</v>
      </c>
      <c r="Q22" s="5">
        <v>13085.625</v>
      </c>
      <c r="R22" s="7">
        <v>26.74</v>
      </c>
      <c r="S22" s="5">
        <v>39224.237500000003</v>
      </c>
      <c r="T22" s="8">
        <v>2.7</v>
      </c>
      <c r="U22" s="5">
        <v>1188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8"/>
        <v>53497.862500000003</v>
      </c>
      <c r="AT22" s="11">
        <f t="shared" si="9"/>
        <v>8.3390959990565534</v>
      </c>
      <c r="AU22" s="5">
        <f t="shared" si="7"/>
        <v>8339.0959990565534</v>
      </c>
    </row>
    <row r="23" spans="1:47" x14ac:dyDescent="0.25">
      <c r="A23" s="1" t="s">
        <v>93</v>
      </c>
      <c r="B23" s="1" t="s">
        <v>94</v>
      </c>
      <c r="C23" s="1" t="s">
        <v>95</v>
      </c>
      <c r="D23" s="1" t="s">
        <v>101</v>
      </c>
      <c r="E23" s="1" t="s">
        <v>97</v>
      </c>
      <c r="F23" s="1" t="s">
        <v>84</v>
      </c>
      <c r="G23" s="1" t="s">
        <v>50</v>
      </c>
      <c r="H23" s="1" t="s">
        <v>56</v>
      </c>
      <c r="I23" s="2">
        <v>230.39</v>
      </c>
      <c r="J23" s="2">
        <v>40.840000000000003</v>
      </c>
      <c r="K23" s="2">
        <f t="shared" si="0"/>
        <v>13.879999999999999</v>
      </c>
      <c r="L23" s="2">
        <f t="shared" si="1"/>
        <v>0</v>
      </c>
      <c r="R23" s="7">
        <v>5.41</v>
      </c>
      <c r="S23" s="5">
        <v>7935.7937499999989</v>
      </c>
      <c r="T23" s="8">
        <v>8.4699999999999989</v>
      </c>
      <c r="U23" s="5">
        <v>3726.8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8"/>
        <v>11662.59375</v>
      </c>
      <c r="AT23" s="11">
        <f t="shared" si="9"/>
        <v>1.8179322375589673</v>
      </c>
      <c r="AU23" s="5">
        <f t="shared" si="7"/>
        <v>1817.9322375589672</v>
      </c>
    </row>
    <row r="24" spans="1:47" x14ac:dyDescent="0.25">
      <c r="B24" s="29" t="s">
        <v>108</v>
      </c>
      <c r="AS24" s="5">
        <f t="shared" si="8"/>
        <v>0</v>
      </c>
      <c r="AT24" s="11">
        <f t="shared" si="9"/>
        <v>0</v>
      </c>
      <c r="AU24" s="5">
        <f t="shared" si="7"/>
        <v>0</v>
      </c>
    </row>
    <row r="25" spans="1:47" x14ac:dyDescent="0.25">
      <c r="B25" s="1" t="s">
        <v>98</v>
      </c>
      <c r="C25" s="1" t="s">
        <v>111</v>
      </c>
      <c r="D25" s="1" t="s">
        <v>103</v>
      </c>
      <c r="J25" s="2">
        <v>17.39</v>
      </c>
      <c r="K25" s="2">
        <f t="shared" si="0"/>
        <v>14.41</v>
      </c>
      <c r="L25" s="2">
        <f t="shared" si="1"/>
        <v>0</v>
      </c>
      <c r="AG25" s="9">
        <v>14.41</v>
      </c>
      <c r="AH25" s="5">
        <v>28729.9375</v>
      </c>
      <c r="AL25" s="5" t="str">
        <f>IF(AK25&gt;0,AK25*$AL$1,"")</f>
        <v/>
      </c>
      <c r="AN25" s="5" t="str">
        <f>IF(AM25&gt;0,AM25*$AN$1,"")</f>
        <v/>
      </c>
      <c r="AP25" s="5" t="str">
        <f>IF(AO25&gt;0,AO25*$AP$1,"")</f>
        <v/>
      </c>
      <c r="AS25" s="5">
        <f t="shared" si="8"/>
        <v>28729.9375</v>
      </c>
      <c r="AT25" s="11">
        <f t="shared" si="9"/>
        <v>4.4783416694338927</v>
      </c>
      <c r="AU25" s="5">
        <f t="shared" si="7"/>
        <v>4478.341669433893</v>
      </c>
    </row>
    <row r="26" spans="1:47" x14ac:dyDescent="0.25">
      <c r="B26" s="1" t="s">
        <v>99</v>
      </c>
      <c r="C26" s="1" t="s">
        <v>111</v>
      </c>
      <c r="D26" s="1" t="s">
        <v>103</v>
      </c>
      <c r="J26" s="2">
        <v>1.46</v>
      </c>
      <c r="K26" s="2">
        <f t="shared" si="0"/>
        <v>1.74</v>
      </c>
      <c r="L26" s="2">
        <f t="shared" si="1"/>
        <v>0</v>
      </c>
      <c r="AG26" s="9">
        <v>1.74</v>
      </c>
      <c r="AH26" s="5">
        <v>3469.125</v>
      </c>
      <c r="AL26" s="5" t="str">
        <f>IF(AK26&gt;0,AK26*$AL$1,"")</f>
        <v/>
      </c>
      <c r="AN26" s="5" t="str">
        <f>IF(AM26&gt;0,AM26*$AN$1,"")</f>
        <v/>
      </c>
      <c r="AP26" s="5" t="str">
        <f>IF(AO26&gt;0,AO26*$AP$1,"")</f>
        <v/>
      </c>
      <c r="AS26" s="5">
        <f t="shared" si="8"/>
        <v>3469.125</v>
      </c>
      <c r="AT26" s="11">
        <f t="shared" si="9"/>
        <v>0.54075742573316954</v>
      </c>
      <c r="AU26" s="5">
        <f t="shared" si="7"/>
        <v>540.7574257331695</v>
      </c>
    </row>
    <row r="27" spans="1:47" x14ac:dyDescent="0.25">
      <c r="B27" s="29" t="s">
        <v>110</v>
      </c>
      <c r="AS27" s="5">
        <f t="shared" si="8"/>
        <v>0</v>
      </c>
      <c r="AT27" s="11">
        <f t="shared" si="9"/>
        <v>0</v>
      </c>
      <c r="AU27" s="5">
        <f t="shared" si="7"/>
        <v>0</v>
      </c>
    </row>
    <row r="28" spans="1:47" x14ac:dyDescent="0.25">
      <c r="B28" s="1" t="s">
        <v>106</v>
      </c>
      <c r="C28" s="1" t="s">
        <v>114</v>
      </c>
      <c r="D28" s="1" t="s">
        <v>102</v>
      </c>
      <c r="J28" s="2">
        <v>0.13</v>
      </c>
      <c r="K28" s="2">
        <f t="shared" ref="K28" si="10">SUM(N28,P28,R28,T28,V28,X28,Z28,AB28,AE28,AG28,AI28)</f>
        <v>0.13</v>
      </c>
      <c r="L28" s="2">
        <f t="shared" ref="L28" si="11">SUM(M28,AD28,AK28,AM28,AO28,AQ28,AR28)</f>
        <v>0</v>
      </c>
      <c r="AG28" s="9">
        <v>0.13</v>
      </c>
      <c r="AH28" s="5">
        <v>259.1875</v>
      </c>
      <c r="AS28" s="5">
        <f t="shared" si="8"/>
        <v>259.1875</v>
      </c>
      <c r="AT28" s="30">
        <f t="shared" si="9"/>
        <v>4.0401416865121859E-2</v>
      </c>
      <c r="AU28" s="5">
        <f t="shared" si="7"/>
        <v>40.40141686512186</v>
      </c>
    </row>
    <row r="29" spans="1:47" x14ac:dyDescent="0.25">
      <c r="B29" s="29" t="s">
        <v>109</v>
      </c>
      <c r="AS29" s="5">
        <f t="shared" si="8"/>
        <v>0</v>
      </c>
      <c r="AT29" s="11">
        <f t="shared" si="9"/>
        <v>0</v>
      </c>
      <c r="AU29" s="5">
        <f t="shared" si="7"/>
        <v>0</v>
      </c>
    </row>
    <row r="30" spans="1:47" x14ac:dyDescent="0.25">
      <c r="B30" s="1" t="s">
        <v>106</v>
      </c>
      <c r="C30" s="1" t="s">
        <v>112</v>
      </c>
      <c r="D30" s="1" t="s">
        <v>113</v>
      </c>
      <c r="J30" s="2">
        <v>1.62</v>
      </c>
      <c r="K30" s="2">
        <v>0.56000000000000005</v>
      </c>
      <c r="L30" s="2">
        <v>0</v>
      </c>
      <c r="AG30" s="9">
        <v>0.43</v>
      </c>
      <c r="AH30" s="5">
        <v>857.3125</v>
      </c>
      <c r="AS30" s="5">
        <f t="shared" si="8"/>
        <v>857.3125</v>
      </c>
      <c r="AT30" s="11">
        <f t="shared" si="9"/>
        <v>0.13363545578463384</v>
      </c>
      <c r="AU30" s="5">
        <f t="shared" si="7"/>
        <v>133.63545578463385</v>
      </c>
    </row>
    <row r="31" spans="1:47" ht="15.75" thickBot="1" x14ac:dyDescent="0.3">
      <c r="B31" s="1" t="s">
        <v>107</v>
      </c>
      <c r="C31" s="1" t="s">
        <v>112</v>
      </c>
      <c r="D31" s="1" t="s">
        <v>113</v>
      </c>
      <c r="J31" s="2">
        <v>3.96</v>
      </c>
      <c r="K31" s="2">
        <f t="shared" si="0"/>
        <v>2.84</v>
      </c>
      <c r="L31" s="2">
        <f t="shared" si="1"/>
        <v>0</v>
      </c>
      <c r="AG31" s="9">
        <v>2.84</v>
      </c>
      <c r="AH31" s="5">
        <v>5662.25</v>
      </c>
      <c r="AL31" s="5" t="str">
        <f>IF(AK31&gt;0,AK31*$AL$1,"")</f>
        <v/>
      </c>
      <c r="AN31" s="5" t="str">
        <f>IF(AM31&gt;0,AM31*$AN$1,"")</f>
        <v/>
      </c>
      <c r="AP31" s="5" t="str">
        <f>IF(AO31&gt;0,AO31*$AP$1,"")</f>
        <v/>
      </c>
      <c r="AS31" s="5">
        <f t="shared" si="8"/>
        <v>5662.25</v>
      </c>
      <c r="AT31" s="11">
        <f t="shared" si="9"/>
        <v>0.88261556843804678</v>
      </c>
      <c r="AU31" s="5">
        <f t="shared" si="7"/>
        <v>882.61556843804681</v>
      </c>
    </row>
    <row r="32" spans="1:47" ht="15.75" thickTop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>
        <f t="shared" ref="K32:AU32" si="12">SUM(K3:K31)</f>
        <v>346.45000000000005</v>
      </c>
      <c r="L32" s="20">
        <f t="shared" si="12"/>
        <v>0</v>
      </c>
      <c r="M32" s="21">
        <f t="shared" si="12"/>
        <v>0</v>
      </c>
      <c r="N32" s="22">
        <f t="shared" si="12"/>
        <v>20.05</v>
      </c>
      <c r="O32" s="23">
        <f t="shared" si="12"/>
        <v>54285.375</v>
      </c>
      <c r="P32" s="24">
        <f t="shared" si="12"/>
        <v>136.91</v>
      </c>
      <c r="Q32" s="23">
        <f t="shared" si="12"/>
        <v>341248.17499999999</v>
      </c>
      <c r="R32" s="25">
        <f t="shared" si="12"/>
        <v>130.59</v>
      </c>
      <c r="S32" s="23">
        <f t="shared" si="12"/>
        <v>191559.20624999999</v>
      </c>
      <c r="T32" s="26">
        <f t="shared" si="12"/>
        <v>32.700000000000003</v>
      </c>
      <c r="U32" s="23">
        <f t="shared" si="12"/>
        <v>14388</v>
      </c>
      <c r="V32" s="20">
        <f t="shared" si="12"/>
        <v>0</v>
      </c>
      <c r="W32" s="23">
        <f t="shared" si="12"/>
        <v>0</v>
      </c>
      <c r="X32" s="20">
        <f t="shared" si="12"/>
        <v>0</v>
      </c>
      <c r="Y32" s="23">
        <f t="shared" si="12"/>
        <v>0</v>
      </c>
      <c r="Z32" s="27">
        <f t="shared" si="12"/>
        <v>2.12</v>
      </c>
      <c r="AA32" s="23">
        <f t="shared" si="12"/>
        <v>373.65</v>
      </c>
      <c r="AB32" s="28">
        <f t="shared" si="12"/>
        <v>4.4000000000000004</v>
      </c>
      <c r="AC32" s="23">
        <f t="shared" si="12"/>
        <v>698.5</v>
      </c>
      <c r="AD32" s="20">
        <f t="shared" si="12"/>
        <v>0</v>
      </c>
      <c r="AE32" s="20">
        <f t="shared" si="12"/>
        <v>0</v>
      </c>
      <c r="AF32" s="23">
        <f t="shared" si="12"/>
        <v>0</v>
      </c>
      <c r="AG32" s="27">
        <f t="shared" si="12"/>
        <v>19.549999999999997</v>
      </c>
      <c r="AH32" s="23">
        <f t="shared" si="12"/>
        <v>38977.8125</v>
      </c>
      <c r="AI32" s="20">
        <f t="shared" si="12"/>
        <v>0</v>
      </c>
      <c r="AJ32" s="23">
        <f t="shared" si="12"/>
        <v>0</v>
      </c>
      <c r="AK32" s="21">
        <f t="shared" si="12"/>
        <v>0</v>
      </c>
      <c r="AL32" s="23">
        <f t="shared" si="12"/>
        <v>0</v>
      </c>
      <c r="AM32" s="21">
        <f t="shared" si="12"/>
        <v>0</v>
      </c>
      <c r="AN32" s="23">
        <f t="shared" si="12"/>
        <v>0</v>
      </c>
      <c r="AO32" s="20">
        <f t="shared" si="12"/>
        <v>0</v>
      </c>
      <c r="AP32" s="23">
        <f t="shared" si="12"/>
        <v>0</v>
      </c>
      <c r="AQ32" s="20">
        <f t="shared" si="12"/>
        <v>0</v>
      </c>
      <c r="AR32" s="20">
        <f t="shared" si="12"/>
        <v>0</v>
      </c>
      <c r="AS32" s="23">
        <f t="shared" si="12"/>
        <v>641530.71875</v>
      </c>
      <c r="AT32" s="20">
        <f t="shared" si="12"/>
        <v>100</v>
      </c>
      <c r="AU32" s="23">
        <f t="shared" si="12"/>
        <v>100000.00000000001</v>
      </c>
    </row>
    <row r="35" spans="2:3" x14ac:dyDescent="0.25">
      <c r="B35" s="29" t="s">
        <v>100</v>
      </c>
      <c r="C35" s="1">
        <f>SUM(K32,L32)</f>
        <v>346.45000000000005</v>
      </c>
    </row>
  </sheetData>
  <conditionalFormatting sqref="I32:I53">
    <cfRule type="notContainsText" dxfId="5" priority="4" operator="notContains" text="#########">
      <formula>ISERROR(SEARCH("#########",I32))</formula>
    </cfRule>
  </conditionalFormatting>
  <conditionalFormatting sqref="J34">
    <cfRule type="notContainsText" dxfId="4" priority="29" operator="notContains" text="#########">
      <formula>ISERROR(SEARCH("#########",J34))</formula>
    </cfRule>
  </conditionalFormatting>
  <conditionalFormatting sqref="J36">
    <cfRule type="notContainsText" dxfId="3" priority="30" operator="notContains" text="#########">
      <formula>ISERROR(SEARCH("#########",J36))</formula>
    </cfRule>
  </conditionalFormatting>
  <conditionalFormatting sqref="J39:J43">
    <cfRule type="notContainsText" dxfId="2" priority="31" operator="notContains" text="#########">
      <formula>ISERROR(SEARCH("#########",J39))</formula>
    </cfRule>
  </conditionalFormatting>
  <conditionalFormatting sqref="J50:J51">
    <cfRule type="notContainsText" dxfId="1" priority="36" operator="notContains" text="#########">
      <formula>ISERROR(SEARCH("#########",J50))</formula>
    </cfRule>
  </conditionalFormatting>
  <conditionalFormatting sqref="J53">
    <cfRule type="notContainsText" dxfId="0" priority="38" operator="notContains" text="#########">
      <formula>ISERROR(SEARCH("#########",J53))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1FE74A-51A4-4234-8523-1DF3F48ED6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81F410-7743-43EF-AEDD-9161E7611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Scott Henderson</cp:lastModifiedBy>
  <dcterms:created xsi:type="dcterms:W3CDTF">2024-06-19T18:13:21Z</dcterms:created>
  <dcterms:modified xsi:type="dcterms:W3CDTF">2024-08-20T17:45:29Z</dcterms:modified>
</cp:coreProperties>
</file>