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JBN\9700\9740\9740_0035\GIS\Data\3_Tabular_Report\CD7\"/>
    </mc:Choice>
  </mc:AlternateContent>
  <xr:revisionPtr revIDLastSave="0" documentId="13_ncr:1_{6F7A5433-C650-449D-A6DB-DFDA9EBDD623}" xr6:coauthVersionLast="47" xr6:coauthVersionMax="47" xr10:uidLastSave="{00000000-0000-0000-0000-000000000000}"/>
  <bookViews>
    <workbookView xWindow="-105" yWindow="0" windowWidth="19410" windowHeight="20985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S38" i="1" l="1"/>
  <c r="AS39" i="1"/>
  <c r="AS40" i="1"/>
  <c r="AS41" i="1"/>
  <c r="AS42" i="1"/>
  <c r="AS43" i="1"/>
  <c r="AS44" i="1"/>
  <c r="AS45" i="1"/>
  <c r="AS46" i="1"/>
  <c r="AS47" i="1"/>
  <c r="AS48" i="1"/>
  <c r="AS49" i="1"/>
  <c r="AS50" i="1"/>
  <c r="AS51" i="1"/>
  <c r="AS52" i="1"/>
  <c r="AS53" i="1"/>
  <c r="AS54" i="1"/>
  <c r="AS55" i="1"/>
  <c r="AS56" i="1"/>
  <c r="AS57" i="1"/>
  <c r="AS58" i="1"/>
  <c r="AS59" i="1"/>
  <c r="AS60" i="1"/>
  <c r="AS61" i="1"/>
  <c r="K4" i="1"/>
  <c r="L4" i="1"/>
  <c r="K5" i="1"/>
  <c r="L5" i="1"/>
  <c r="K6" i="1"/>
  <c r="L6" i="1"/>
  <c r="K7" i="1"/>
  <c r="L7" i="1"/>
  <c r="K8" i="1"/>
  <c r="L8" i="1"/>
  <c r="K9" i="1"/>
  <c r="L9" i="1"/>
  <c r="K10" i="1"/>
  <c r="L10" i="1"/>
  <c r="K11" i="1"/>
  <c r="L11" i="1"/>
  <c r="K12" i="1"/>
  <c r="L12" i="1"/>
  <c r="K13" i="1"/>
  <c r="L13" i="1"/>
  <c r="K14" i="1"/>
  <c r="L14" i="1"/>
  <c r="K15" i="1"/>
  <c r="L15" i="1"/>
  <c r="K16" i="1"/>
  <c r="L16" i="1"/>
  <c r="K17" i="1"/>
  <c r="L17" i="1"/>
  <c r="K18" i="1"/>
  <c r="L18" i="1"/>
  <c r="K19" i="1"/>
  <c r="L19" i="1"/>
  <c r="K20" i="1"/>
  <c r="L20" i="1"/>
  <c r="K21" i="1"/>
  <c r="L21" i="1"/>
  <c r="K22" i="1"/>
  <c r="L22" i="1"/>
  <c r="K23" i="1"/>
  <c r="L23" i="1"/>
  <c r="K24" i="1"/>
  <c r="L24" i="1"/>
  <c r="K25" i="1"/>
  <c r="L25" i="1"/>
  <c r="K26" i="1"/>
  <c r="L26" i="1"/>
  <c r="K27" i="1"/>
  <c r="L27" i="1"/>
  <c r="K28" i="1"/>
  <c r="L28" i="1"/>
  <c r="K29" i="1"/>
  <c r="L29" i="1"/>
  <c r="K30" i="1"/>
  <c r="L30" i="1"/>
  <c r="K31" i="1"/>
  <c r="L31" i="1"/>
  <c r="K32" i="1"/>
  <c r="L32" i="1"/>
  <c r="K33" i="1"/>
  <c r="L33" i="1"/>
  <c r="K34" i="1"/>
  <c r="L34" i="1"/>
  <c r="K35" i="1"/>
  <c r="L35" i="1"/>
  <c r="K36" i="1"/>
  <c r="L36" i="1"/>
  <c r="K37" i="1"/>
  <c r="L37" i="1"/>
  <c r="K38" i="1"/>
  <c r="L38" i="1"/>
  <c r="K39" i="1"/>
  <c r="L39" i="1"/>
  <c r="K40" i="1"/>
  <c r="L40" i="1"/>
  <c r="K41" i="1"/>
  <c r="L41" i="1"/>
  <c r="K42" i="1"/>
  <c r="L42" i="1"/>
  <c r="K43" i="1"/>
  <c r="L43" i="1"/>
  <c r="K44" i="1"/>
  <c r="L44" i="1"/>
  <c r="K45" i="1"/>
  <c r="L45" i="1"/>
  <c r="K46" i="1"/>
  <c r="L46" i="1"/>
  <c r="K47" i="1"/>
  <c r="L47" i="1"/>
  <c r="K48" i="1"/>
  <c r="L48" i="1"/>
  <c r="K49" i="1"/>
  <c r="L49" i="1"/>
  <c r="K50" i="1"/>
  <c r="L50" i="1"/>
  <c r="K51" i="1"/>
  <c r="L51" i="1"/>
  <c r="K52" i="1"/>
  <c r="L52" i="1"/>
  <c r="K53" i="1"/>
  <c r="L53" i="1"/>
  <c r="K54" i="1"/>
  <c r="L54" i="1"/>
  <c r="K55" i="1"/>
  <c r="L55" i="1"/>
  <c r="K56" i="1"/>
  <c r="L56" i="1"/>
  <c r="K57" i="1"/>
  <c r="L57" i="1"/>
  <c r="K58" i="1"/>
  <c r="L58" i="1"/>
  <c r="K59" i="1"/>
  <c r="L59" i="1"/>
  <c r="K60" i="1"/>
  <c r="L60" i="1"/>
  <c r="K61" i="1"/>
  <c r="L61" i="1"/>
  <c r="AR62" i="1" l="1"/>
  <c r="AQ62" i="1"/>
  <c r="AO62" i="1"/>
  <c r="AM62" i="1"/>
  <c r="AK62" i="1"/>
  <c r="AJ62" i="1"/>
  <c r="AI62" i="1"/>
  <c r="AH62" i="1"/>
  <c r="AG62" i="1"/>
  <c r="AF62" i="1"/>
  <c r="AE62" i="1"/>
  <c r="AD62" i="1"/>
  <c r="AC62" i="1"/>
  <c r="AB62" i="1"/>
  <c r="AA62" i="1"/>
  <c r="Z62" i="1"/>
  <c r="Y62" i="1"/>
  <c r="X62" i="1"/>
  <c r="W62" i="1"/>
  <c r="V62" i="1"/>
  <c r="U62" i="1"/>
  <c r="T62" i="1"/>
  <c r="S62" i="1"/>
  <c r="R62" i="1"/>
  <c r="Q62" i="1"/>
  <c r="P62" i="1"/>
  <c r="O62" i="1"/>
  <c r="N62" i="1"/>
  <c r="M62" i="1"/>
  <c r="AP57" i="1"/>
  <c r="AN57" i="1"/>
  <c r="AL57" i="1"/>
  <c r="AP61" i="1"/>
  <c r="AN61" i="1"/>
  <c r="AL61" i="1"/>
  <c r="AP56" i="1"/>
  <c r="AN56" i="1"/>
  <c r="AL56" i="1"/>
  <c r="AP58" i="1"/>
  <c r="AN58" i="1"/>
  <c r="AL58" i="1"/>
  <c r="AP54" i="1"/>
  <c r="AN54" i="1"/>
  <c r="AL54" i="1"/>
  <c r="AP53" i="1"/>
  <c r="AN53" i="1"/>
  <c r="AL53" i="1"/>
  <c r="AP52" i="1"/>
  <c r="AN52" i="1"/>
  <c r="AL52" i="1"/>
  <c r="AP51" i="1"/>
  <c r="AN51" i="1"/>
  <c r="AL51" i="1"/>
  <c r="AP50" i="1"/>
  <c r="AN50" i="1"/>
  <c r="AL50" i="1"/>
  <c r="AP49" i="1"/>
  <c r="AN49" i="1"/>
  <c r="AL49" i="1"/>
  <c r="AP48" i="1"/>
  <c r="AN48" i="1"/>
  <c r="AL48" i="1"/>
  <c r="AP47" i="1"/>
  <c r="AN47" i="1"/>
  <c r="AL47" i="1"/>
  <c r="AP46" i="1"/>
  <c r="AN46" i="1"/>
  <c r="AL46" i="1"/>
  <c r="AP45" i="1"/>
  <c r="AN45" i="1"/>
  <c r="AL45" i="1"/>
  <c r="AP44" i="1"/>
  <c r="AN44" i="1"/>
  <c r="AL44" i="1"/>
  <c r="AP43" i="1"/>
  <c r="AN43" i="1"/>
  <c r="AL43" i="1"/>
  <c r="AP42" i="1"/>
  <c r="AN42" i="1"/>
  <c r="AL42" i="1"/>
  <c r="AP41" i="1"/>
  <c r="AN41" i="1"/>
  <c r="AL41" i="1"/>
  <c r="AP40" i="1"/>
  <c r="AN40" i="1"/>
  <c r="AL40" i="1"/>
  <c r="AP39" i="1"/>
  <c r="AN39" i="1"/>
  <c r="AL39" i="1"/>
  <c r="AP38" i="1"/>
  <c r="AN38" i="1"/>
  <c r="AL38" i="1"/>
  <c r="AS37" i="1"/>
  <c r="AP37" i="1"/>
  <c r="AN37" i="1"/>
  <c r="AL37" i="1"/>
  <c r="AS36" i="1"/>
  <c r="AP36" i="1"/>
  <c r="AN36" i="1"/>
  <c r="AL36" i="1"/>
  <c r="AS35" i="1"/>
  <c r="AN35" i="1"/>
  <c r="AL35" i="1"/>
  <c r="AS34" i="1"/>
  <c r="AN34" i="1"/>
  <c r="AL34" i="1"/>
  <c r="AS33" i="1"/>
  <c r="AP33" i="1"/>
  <c r="AN33" i="1"/>
  <c r="AL33" i="1"/>
  <c r="AS32" i="1"/>
  <c r="AP32" i="1"/>
  <c r="AN32" i="1"/>
  <c r="AL32" i="1"/>
  <c r="AS31" i="1"/>
  <c r="AP31" i="1"/>
  <c r="AN31" i="1"/>
  <c r="AL31" i="1"/>
  <c r="AS30" i="1"/>
  <c r="AP30" i="1"/>
  <c r="AN30" i="1"/>
  <c r="AL30" i="1"/>
  <c r="AS29" i="1"/>
  <c r="AP29" i="1"/>
  <c r="AN29" i="1"/>
  <c r="AL29" i="1"/>
  <c r="AS28" i="1"/>
  <c r="AP28" i="1"/>
  <c r="AN28" i="1"/>
  <c r="AL28" i="1"/>
  <c r="AS27" i="1"/>
  <c r="AP27" i="1"/>
  <c r="AN27" i="1"/>
  <c r="AL27" i="1"/>
  <c r="AS26" i="1"/>
  <c r="AP26" i="1"/>
  <c r="AN26" i="1"/>
  <c r="AL26" i="1"/>
  <c r="AS25" i="1"/>
  <c r="AP25" i="1"/>
  <c r="AN25" i="1"/>
  <c r="AL25" i="1"/>
  <c r="AS24" i="1"/>
  <c r="AP24" i="1"/>
  <c r="AN24" i="1"/>
  <c r="AL24" i="1"/>
  <c r="AS23" i="1"/>
  <c r="AP23" i="1"/>
  <c r="AN23" i="1"/>
  <c r="AL23" i="1"/>
  <c r="AS22" i="1"/>
  <c r="AP22" i="1"/>
  <c r="AN22" i="1"/>
  <c r="AL22" i="1"/>
  <c r="AS21" i="1"/>
  <c r="AP21" i="1"/>
  <c r="AN21" i="1"/>
  <c r="AL21" i="1"/>
  <c r="AS20" i="1"/>
  <c r="AP20" i="1"/>
  <c r="AN20" i="1"/>
  <c r="AL20" i="1"/>
  <c r="AS19" i="1"/>
  <c r="AP19" i="1"/>
  <c r="AN19" i="1"/>
  <c r="AL19" i="1"/>
  <c r="AS18" i="1"/>
  <c r="AP18" i="1"/>
  <c r="AN18" i="1"/>
  <c r="AL18" i="1"/>
  <c r="AS17" i="1"/>
  <c r="AP17" i="1"/>
  <c r="AN17" i="1"/>
  <c r="AL17" i="1"/>
  <c r="AS16" i="1"/>
  <c r="AP16" i="1"/>
  <c r="AN16" i="1"/>
  <c r="AL16" i="1"/>
  <c r="AS15" i="1"/>
  <c r="AP15" i="1"/>
  <c r="AN15" i="1"/>
  <c r="AL15" i="1"/>
  <c r="AS14" i="1"/>
  <c r="AP14" i="1"/>
  <c r="AN14" i="1"/>
  <c r="AL14" i="1"/>
  <c r="AS13" i="1"/>
  <c r="AP13" i="1"/>
  <c r="AN13" i="1"/>
  <c r="AL13" i="1"/>
  <c r="AS12" i="1"/>
  <c r="AP12" i="1"/>
  <c r="AN12" i="1"/>
  <c r="AL12" i="1"/>
  <c r="AS11" i="1"/>
  <c r="AP11" i="1"/>
  <c r="AN11" i="1"/>
  <c r="AL11" i="1"/>
  <c r="AS10" i="1"/>
  <c r="AP10" i="1"/>
  <c r="AN10" i="1"/>
  <c r="AL10" i="1"/>
  <c r="AS9" i="1"/>
  <c r="AP9" i="1"/>
  <c r="AN9" i="1"/>
  <c r="AL9" i="1"/>
  <c r="AS8" i="1"/>
  <c r="AP8" i="1"/>
  <c r="AN8" i="1"/>
  <c r="AL8" i="1"/>
  <c r="AS7" i="1"/>
  <c r="AP7" i="1"/>
  <c r="AN7" i="1"/>
  <c r="AL7" i="1"/>
  <c r="AS6" i="1"/>
  <c r="AP6" i="1"/>
  <c r="AN6" i="1"/>
  <c r="AL6" i="1"/>
  <c r="AS5" i="1"/>
  <c r="AP5" i="1"/>
  <c r="AN5" i="1"/>
  <c r="AL5" i="1"/>
  <c r="AS4" i="1"/>
  <c r="AP4" i="1"/>
  <c r="AN4" i="1"/>
  <c r="AL4" i="1"/>
  <c r="AS3" i="1"/>
  <c r="AP3" i="1"/>
  <c r="AN3" i="1"/>
  <c r="AL3" i="1"/>
  <c r="L3" i="1"/>
  <c r="K3" i="1"/>
  <c r="AP62" i="1" l="1"/>
  <c r="AL62" i="1"/>
  <c r="AN62" i="1"/>
  <c r="L62" i="1"/>
  <c r="K62" i="1"/>
  <c r="AS62" i="1"/>
  <c r="AT39" i="1" l="1"/>
  <c r="AU39" i="1" s="1"/>
  <c r="AT47" i="1"/>
  <c r="AU47" i="1" s="1"/>
  <c r="AT53" i="1"/>
  <c r="AU53" i="1" s="1"/>
  <c r="AT55" i="1"/>
  <c r="AU55" i="1" s="1"/>
  <c r="AT59" i="1"/>
  <c r="AU59" i="1" s="1"/>
  <c r="AT41" i="1"/>
  <c r="AU41" i="1" s="1"/>
  <c r="AT43" i="1"/>
  <c r="AU43" i="1" s="1"/>
  <c r="AT45" i="1"/>
  <c r="AU45" i="1" s="1"/>
  <c r="AT51" i="1"/>
  <c r="AU51" i="1" s="1"/>
  <c r="AT57" i="1"/>
  <c r="AU57" i="1" s="1"/>
  <c r="AT61" i="1"/>
  <c r="AU61" i="1" s="1"/>
  <c r="AT49" i="1"/>
  <c r="AU49" i="1" s="1"/>
  <c r="AT46" i="1"/>
  <c r="AU46" i="1" s="1"/>
  <c r="AT48" i="1"/>
  <c r="AU48" i="1" s="1"/>
  <c r="AT50" i="1"/>
  <c r="AU50" i="1" s="1"/>
  <c r="AT40" i="1"/>
  <c r="AU40" i="1" s="1"/>
  <c r="AT60" i="1"/>
  <c r="AU60" i="1" s="1"/>
  <c r="AT52" i="1"/>
  <c r="AU52" i="1" s="1"/>
  <c r="AT58" i="1"/>
  <c r="AU58" i="1" s="1"/>
  <c r="AT42" i="1"/>
  <c r="AU42" i="1" s="1"/>
  <c r="AT56" i="1"/>
  <c r="AU56" i="1" s="1"/>
  <c r="AT44" i="1"/>
  <c r="AU44" i="1" s="1"/>
  <c r="AT54" i="1"/>
  <c r="AU54" i="1" s="1"/>
  <c r="AT38" i="1"/>
  <c r="AU38" i="1" s="1"/>
  <c r="C65" i="1"/>
  <c r="AT29" i="1"/>
  <c r="AU29" i="1" s="1"/>
  <c r="AT20" i="1"/>
  <c r="AU20" i="1" s="1"/>
  <c r="AT9" i="1"/>
  <c r="AU9" i="1" s="1"/>
  <c r="AT13" i="1"/>
  <c r="AU13" i="1" s="1"/>
  <c r="AT36" i="1"/>
  <c r="AU36" i="1" s="1"/>
  <c r="AT27" i="1"/>
  <c r="AU27" i="1" s="1"/>
  <c r="AT18" i="1"/>
  <c r="AU18" i="1" s="1"/>
  <c r="AT8" i="1"/>
  <c r="AU8" i="1" s="1"/>
  <c r="AT16" i="1"/>
  <c r="AU16" i="1" s="1"/>
  <c r="AT35" i="1"/>
  <c r="AU35" i="1" s="1"/>
  <c r="AT26" i="1"/>
  <c r="AU26" i="1" s="1"/>
  <c r="AT17" i="1"/>
  <c r="AU17" i="1" s="1"/>
  <c r="AT6" i="1"/>
  <c r="AU6" i="1" s="1"/>
  <c r="AT19" i="1"/>
  <c r="AU19" i="1" s="1"/>
  <c r="AT33" i="1"/>
  <c r="AU33" i="1" s="1"/>
  <c r="AT24" i="1"/>
  <c r="AU24" i="1" s="1"/>
  <c r="AT15" i="1"/>
  <c r="AU15" i="1" s="1"/>
  <c r="AT5" i="1"/>
  <c r="AU5" i="1" s="1"/>
  <c r="AT22" i="1"/>
  <c r="AU22" i="1" s="1"/>
  <c r="AT3" i="1"/>
  <c r="AU3" i="1" s="1"/>
  <c r="AT32" i="1"/>
  <c r="AU32" i="1" s="1"/>
  <c r="AT23" i="1"/>
  <c r="AU23" i="1" s="1"/>
  <c r="AT14" i="1"/>
  <c r="AU14" i="1" s="1"/>
  <c r="AT4" i="1"/>
  <c r="AU4" i="1" s="1"/>
  <c r="AT28" i="1"/>
  <c r="AU28" i="1" s="1"/>
  <c r="AT30" i="1"/>
  <c r="AU30" i="1" s="1"/>
  <c r="AT21" i="1"/>
  <c r="AU21" i="1" s="1"/>
  <c r="AT12" i="1"/>
  <c r="AU12" i="1" s="1"/>
  <c r="AT10" i="1"/>
  <c r="AU10" i="1" s="1"/>
  <c r="AT37" i="1"/>
  <c r="AU37" i="1" s="1"/>
  <c r="AT31" i="1"/>
  <c r="AU31" i="1" s="1"/>
  <c r="AT11" i="1"/>
  <c r="AU11" i="1" s="1"/>
  <c r="AT7" i="1"/>
  <c r="AU7" i="1" s="1"/>
  <c r="AT25" i="1"/>
  <c r="AU25" i="1" s="1"/>
  <c r="AT34" i="1"/>
  <c r="AU34" i="1" s="1"/>
  <c r="AT62" i="1" l="1"/>
  <c r="AU62" i="1"/>
</calcChain>
</file>

<file path=xl/sharedStrings.xml><?xml version="1.0" encoding="utf-8"?>
<sst xmlns="http://schemas.openxmlformats.org/spreadsheetml/2006/main" count="490" uniqueCount="159">
  <si>
    <t>$100,000.00</t>
  </si>
  <si>
    <t>PIN</t>
  </si>
  <si>
    <t>NAME</t>
  </si>
  <si>
    <t>OWNER ADDRESS</t>
  </si>
  <si>
    <t>CITY STATE ZIP</t>
  </si>
  <si>
    <t>DESCRIPTION</t>
  </si>
  <si>
    <t>SEC</t>
  </si>
  <si>
    <t>TWP</t>
  </si>
  <si>
    <t>RANGE</t>
  </si>
  <si>
    <t>PARCEL ACRES</t>
  </si>
  <si>
    <t>ACRES IN TRACT</t>
  </si>
  <si>
    <t>TOTAL BENEFITTED ACRES</t>
  </si>
  <si>
    <t>ACRES IN WATERSHED NOT BENEFITTED</t>
  </si>
  <si>
    <t>NONCONVERTED WETLAND ACRES</t>
  </si>
  <si>
    <t>CLASS 1 ACRES</t>
  </si>
  <si>
    <t>RED = CLASS 1 BENEFIT</t>
  </si>
  <si>
    <t>CLASS 2 ACRES</t>
  </si>
  <si>
    <t>YELLOW = CLASS 2 BENEFIT</t>
  </si>
  <si>
    <t>CLASS 3 ACRES</t>
  </si>
  <si>
    <t>GREEN = CLASS 3 BENEFIT</t>
  </si>
  <si>
    <t>CLASS 4 ACRES</t>
  </si>
  <si>
    <t>BLUE = CLASS 4 BENEFIT</t>
  </si>
  <si>
    <t>URBAN RESIDENTIAL ACRES</t>
  </si>
  <si>
    <t>URBAN RESIDENTIAL BENEFIT</t>
  </si>
  <si>
    <t>INDUSTRIAL ACRES</t>
  </si>
  <si>
    <t>INDUSTRIAL BENEFIT</t>
  </si>
  <si>
    <t>RESIDENTIAL ACRES</t>
  </si>
  <si>
    <t>RESIDENTIAL BENEFIT</t>
  </si>
  <si>
    <t>WOODLOT ACRES</t>
  </si>
  <si>
    <t>WOODLOT BENEFIT</t>
  </si>
  <si>
    <t>FEDERAL LAND ACRES</t>
  </si>
  <si>
    <t>CREP ACRES</t>
  </si>
  <si>
    <t>CREP BENEFIT</t>
  </si>
  <si>
    <t>ROAD ACRES</t>
  </si>
  <si>
    <t>ROAD BENEFIT</t>
  </si>
  <si>
    <t>RECREATIONAL TRAIL ACRES</t>
  </si>
  <si>
    <t>RECREATIONAL TRAIL BENEFIT</t>
  </si>
  <si>
    <t>CLASS A GRASS STRIP ACRES</t>
  </si>
  <si>
    <t>CLASS A GRASS STRIP DAMAGES</t>
  </si>
  <si>
    <t>CLASS B GRASS STRIP ACRES</t>
  </si>
  <si>
    <t>CLASS B GRASS STRIP DAMAGES</t>
  </si>
  <si>
    <t>WETLAND BUFFER STRIP</t>
  </si>
  <si>
    <t>WETLAND BUFFER STRIP DAMAGES</t>
  </si>
  <si>
    <t>DITCH ACRES</t>
  </si>
  <si>
    <t>NON-BENEFITTED ACRES</t>
  </si>
  <si>
    <t>TOTAL PARCEL BENEFITS</t>
  </si>
  <si>
    <t>PERCENT TOTAL BENEFITS</t>
  </si>
  <si>
    <t>NOTIONAL ASSESSMENT ON $100,000 REPAIR</t>
  </si>
  <si>
    <t>06-019-0100</t>
  </si>
  <si>
    <t>ROSALIE A KNOTT</t>
  </si>
  <si>
    <t>18675 42ND ST</t>
  </si>
  <si>
    <t>NEW GERMANY, MN 55367</t>
  </si>
  <si>
    <t>NWSE</t>
  </si>
  <si>
    <t>19</t>
  </si>
  <si>
    <t>117</t>
  </si>
  <si>
    <t>026</t>
  </si>
  <si>
    <t>SWSE</t>
  </si>
  <si>
    <t>06-019-0200</t>
  </si>
  <si>
    <t>MARK R SCHURMANN AND KARI J SCHURMANN RE</t>
  </si>
  <si>
    <t>5175 YALE AVE</t>
  </si>
  <si>
    <t>NWSW</t>
  </si>
  <si>
    <t>NESW</t>
  </si>
  <si>
    <t>SESW</t>
  </si>
  <si>
    <t>06-019-0210</t>
  </si>
  <si>
    <t>RICHARD TROY LYZHOFT</t>
  </si>
  <si>
    <t>4225 ZEBRA AVE</t>
  </si>
  <si>
    <t>06-019-0220</t>
  </si>
  <si>
    <t>DEAN SCHURMANN</t>
  </si>
  <si>
    <t>06-019-0300</t>
  </si>
  <si>
    <t>DAVID J &amp; GERALD L KNOTT</t>
  </si>
  <si>
    <t>SESE</t>
  </si>
  <si>
    <t>06-019-0400</t>
  </si>
  <si>
    <t>JAMES J &amp; DIANNA M HAUSLADEN</t>
  </si>
  <si>
    <t>4823 ZEBRA AVE</t>
  </si>
  <si>
    <t>SWSW</t>
  </si>
  <si>
    <t>06-019-0500</t>
  </si>
  <si>
    <t>JOSEPH A ENGELDINGER</t>
  </si>
  <si>
    <t>4075 ZEBRA AVE</t>
  </si>
  <si>
    <t>SWNW</t>
  </si>
  <si>
    <t>06-019-0511</t>
  </si>
  <si>
    <t>NEATONS HOLLYWOOD LAND CO LLC</t>
  </si>
  <si>
    <t>PO BOX 879</t>
  </si>
  <si>
    <t>WATERTOWN, MN 55388</t>
  </si>
  <si>
    <t>06-019-0512</t>
  </si>
  <si>
    <t>DANIEL J &amp; SUSAN C NEATON</t>
  </si>
  <si>
    <t>4085 ZEBRA AVE</t>
  </si>
  <si>
    <t>06-019-0605</t>
  </si>
  <si>
    <t>ANDREW H HAUSLADEN</t>
  </si>
  <si>
    <t>4825 ZEBRA AVE</t>
  </si>
  <si>
    <t>NENE</t>
  </si>
  <si>
    <t>30</t>
  </si>
  <si>
    <t>06-019-0610</t>
  </si>
  <si>
    <t>JAMES J HAUSLADEN</t>
  </si>
  <si>
    <t>NENW</t>
  </si>
  <si>
    <t>NWNE</t>
  </si>
  <si>
    <t>SWNE</t>
  </si>
  <si>
    <t>06-029-0800</t>
  </si>
  <si>
    <t>RONALD JOPP</t>
  </si>
  <si>
    <t>17180 COUNTY ROAD 122</t>
  </si>
  <si>
    <t>MAYER, MN 55360</t>
  </si>
  <si>
    <t>29</t>
  </si>
  <si>
    <t>06-029-0910</t>
  </si>
  <si>
    <t>NWNW</t>
  </si>
  <si>
    <t>SENW</t>
  </si>
  <si>
    <t>06-029-0920</t>
  </si>
  <si>
    <t>DAVID PAWELK</t>
  </si>
  <si>
    <t>4785 YALE AVE</t>
  </si>
  <si>
    <t>06-029-1010</t>
  </si>
  <si>
    <t>BRADLEY M PAWELK</t>
  </si>
  <si>
    <t>4775 YALE AVE</t>
  </si>
  <si>
    <t>06-029-1100</t>
  </si>
  <si>
    <t>06-029-1210</t>
  </si>
  <si>
    <t>GARY J, TRAVIS W AND JASON R KUBASCH</t>
  </si>
  <si>
    <t>18030 HIGHWAY 7</t>
  </si>
  <si>
    <t>06-029-1300</t>
  </si>
  <si>
    <t>PETERMAN FAMILY IRREV TRUST</t>
  </si>
  <si>
    <t>4520 COUNTY ROAD 33</t>
  </si>
  <si>
    <t>06-030-0100</t>
  </si>
  <si>
    <t>RANDALL J KNOTT</t>
  </si>
  <si>
    <t>19030 HIGHWAY 7</t>
  </si>
  <si>
    <t>NESE</t>
  </si>
  <si>
    <t>06-030-0300</t>
  </si>
  <si>
    <t>DANIEL R &amp; SARA A MENGELKOCH</t>
  </si>
  <si>
    <t>4880 YALE AVE</t>
  </si>
  <si>
    <t>SENE</t>
  </si>
  <si>
    <t>06-030-0310</t>
  </si>
  <si>
    <t>06-030-0311</t>
  </si>
  <si>
    <t>DOUGLAS E &amp; SARA J DOSTER</t>
  </si>
  <si>
    <t>4990 YALE AVE</t>
  </si>
  <si>
    <t>06-030-0400</t>
  </si>
  <si>
    <t>06-030-0500</t>
  </si>
  <si>
    <t>14-024-0320</t>
  </si>
  <si>
    <t>DANIEL J HAUSLADEN REV TRUST &amp;</t>
  </si>
  <si>
    <t>21017 ZEBRA AVE</t>
  </si>
  <si>
    <t>NEW GERMANY MN 55367</t>
  </si>
  <si>
    <t>24</t>
  </si>
  <si>
    <t>027</t>
  </si>
  <si>
    <t>14-024-0325</t>
  </si>
  <si>
    <t>ANTHONY J HAUSLADEN</t>
  </si>
  <si>
    <t>1194 212TH ST</t>
  </si>
  <si>
    <t>LESTER PRAIRIE MN 55354</t>
  </si>
  <si>
    <t>14-024-0410</t>
  </si>
  <si>
    <t>14-024-0500</t>
  </si>
  <si>
    <t>DANIEL J HAUSLADEN REV TRUST</t>
  </si>
  <si>
    <t>14-025-0500</t>
  </si>
  <si>
    <t>WM &amp; NANCY LACHERMEIER TRUST</t>
  </si>
  <si>
    <t>20969 ZEBRA AVE</t>
  </si>
  <si>
    <t>25</t>
  </si>
  <si>
    <t>ZEBRA AVE</t>
  </si>
  <si>
    <t>TOTAL WATERSHED ACRES:</t>
  </si>
  <si>
    <t>HOLLYWOOD TWP ROADS</t>
  </si>
  <si>
    <t>WINSTED TWP ROADS</t>
  </si>
  <si>
    <t xml:space="preserve"> YALE AVE</t>
  </si>
  <si>
    <t>42ND ST</t>
  </si>
  <si>
    <t>212TH ST</t>
  </si>
  <si>
    <t xml:space="preserve">C/O SHIRLEY CARLSON PO BOX 897 </t>
  </si>
  <si>
    <t>WINSTED MN 55395</t>
  </si>
  <si>
    <t xml:space="preserve">C/O PAM HENRY-NEATON 15855 COUNTY ROAD 122 </t>
  </si>
  <si>
    <t>WATERTOWN MN 55388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</si>
</sst>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\$#,##0.00"/>
    <numFmt numFmtId="165" formatCode="#,##0.0000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CE4D6"/>
        <bgColor indexed="64"/>
      </patternFill>
    </fill>
    <fill>
      <patternFill patternType="solid">
        <fgColor rgb="FFEA989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EDEDED"/>
        <bgColor indexed="64"/>
      </patternFill>
    </fill>
    <fill>
      <patternFill patternType="solid">
        <fgColor rgb="FFD9D9D9"/>
        <bgColor indexed="64"/>
      </patternFill>
    </fill>
  </fills>
  <borders count="2">
    <border>
      <left/>
      <right/>
      <top/>
      <bottom/>
      <diagonal/>
    </border>
    <border>
      <left/>
      <right/>
      <top style="double">
        <color auto="1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Alignment="1">
      <alignment horizontal="center"/>
    </xf>
    <xf numFmtId="4" fontId="1" fillId="0" borderId="0" xfId="0" applyNumberFormat="1" applyFont="1" applyAlignment="1">
      <alignment horizontal="center"/>
    </xf>
    <xf numFmtId="4" fontId="1" fillId="2" borderId="0" xfId="0" applyNumberFormat="1" applyFont="1" applyFill="1" applyAlignment="1">
      <alignment horizontal="center"/>
    </xf>
    <xf numFmtId="4" fontId="1" fillId="3" borderId="0" xfId="0" applyNumberFormat="1" applyFont="1" applyFill="1" applyAlignment="1">
      <alignment horizontal="center"/>
    </xf>
    <xf numFmtId="164" fontId="1" fillId="0" borderId="0" xfId="0" applyNumberFormat="1" applyFont="1" applyAlignment="1">
      <alignment horizontal="center"/>
    </xf>
    <xf numFmtId="4" fontId="1" fillId="4" borderId="0" xfId="0" applyNumberFormat="1" applyFont="1" applyFill="1" applyAlignment="1">
      <alignment horizontal="center"/>
    </xf>
    <xf numFmtId="4" fontId="1" fillId="5" borderId="0" xfId="0" applyNumberFormat="1" applyFont="1" applyFill="1" applyAlignment="1">
      <alignment horizontal="center"/>
    </xf>
    <xf numFmtId="4" fontId="1" fillId="6" borderId="0" xfId="0" applyNumberFormat="1" applyFont="1" applyFill="1" applyAlignment="1">
      <alignment horizontal="center"/>
    </xf>
    <xf numFmtId="4" fontId="1" fillId="7" borderId="0" xfId="0" applyNumberFormat="1" applyFont="1" applyFill="1" applyAlignment="1">
      <alignment horizontal="center"/>
    </xf>
    <xf numFmtId="4" fontId="1" fillId="8" borderId="0" xfId="0" applyNumberFormat="1" applyFont="1" applyFill="1" applyAlignment="1">
      <alignment horizontal="center"/>
    </xf>
    <xf numFmtId="165" fontId="1" fillId="0" borderId="0" xfId="0" applyNumberFormat="1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2" borderId="0" xfId="0" applyFont="1" applyFill="1" applyAlignment="1">
      <alignment horizontal="center" wrapText="1"/>
    </xf>
    <xf numFmtId="0" fontId="2" fillId="3" borderId="0" xfId="0" applyFont="1" applyFill="1" applyAlignment="1">
      <alignment horizontal="center" wrapText="1"/>
    </xf>
    <xf numFmtId="0" fontId="2" fillId="4" borderId="0" xfId="0" applyFont="1" applyFill="1" applyAlignment="1">
      <alignment horizontal="center" wrapText="1"/>
    </xf>
    <xf numFmtId="0" fontId="2" fillId="5" borderId="0" xfId="0" applyFont="1" applyFill="1" applyAlignment="1">
      <alignment horizontal="center" wrapText="1"/>
    </xf>
    <xf numFmtId="0" fontId="2" fillId="6" borderId="0" xfId="0" applyFont="1" applyFill="1" applyAlignment="1">
      <alignment horizontal="center" wrapText="1"/>
    </xf>
    <xf numFmtId="0" fontId="2" fillId="7" borderId="0" xfId="0" applyFont="1" applyFill="1" applyAlignment="1">
      <alignment horizontal="center" wrapText="1"/>
    </xf>
    <xf numFmtId="0" fontId="2" fillId="8" borderId="0" xfId="0" applyFont="1" applyFill="1" applyAlignment="1">
      <alignment horizontal="center" wrapText="1"/>
    </xf>
    <xf numFmtId="4" fontId="1" fillId="0" borderId="1" xfId="0" applyNumberFormat="1" applyFont="1" applyBorder="1" applyAlignment="1">
      <alignment horizontal="center"/>
    </xf>
    <xf numFmtId="4" fontId="1" fillId="2" borderId="1" xfId="0" applyNumberFormat="1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4" fontId="1" fillId="4" borderId="1" xfId="0" applyNumberFormat="1" applyFont="1" applyFill="1" applyBorder="1" applyAlignment="1">
      <alignment horizontal="center"/>
    </xf>
    <xf numFmtId="4" fontId="1" fillId="5" borderId="1" xfId="0" applyNumberFormat="1" applyFont="1" applyFill="1" applyBorder="1" applyAlignment="1">
      <alignment horizontal="center"/>
    </xf>
    <xf numFmtId="4" fontId="1" fillId="6" borderId="1" xfId="0" applyNumberFormat="1" applyFont="1" applyFill="1" applyBorder="1" applyAlignment="1">
      <alignment horizontal="center"/>
    </xf>
    <xf numFmtId="4" fontId="1" fillId="7" borderId="1" xfId="0" applyNumberFormat="1" applyFont="1" applyFill="1" applyBorder="1" applyAlignment="1">
      <alignment horizontal="center"/>
    </xf>
    <xf numFmtId="4" fontId="1" fillId="8" borderId="1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4" fontId="4" fillId="4" borderId="0" xfId="0" applyNumberFormat="1" applyFont="1" applyFill="1" applyAlignment="1">
      <alignment horizontal="center"/>
    </xf>
    <xf numFmtId="164" fontId="4" fillId="0" borderId="0" xfId="0" applyNumberFormat="1" applyFont="1" applyAlignment="1">
      <alignment horizontal="center"/>
    </xf>
    <xf numFmtId="4" fontId="4" fillId="0" borderId="0" xfId="0" applyNumberFormat="1" applyFont="1" applyAlignment="1">
      <alignment horizontal="center"/>
    </xf>
  </cellXfs>
  <cellStyles count="1">
    <cellStyle name="Normal" xfId="0" builtinId="0"/>
  </cellStyles>
  <dxfs count="23"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ill>
        <patternFill>
          <bgColor theme="5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6"/>
        </patternFill>
      </fill>
    </dxf>
    <dxf>
      <fill>
        <patternFill>
          <bgColor theme="6" tint="0.59996337778862885"/>
        </patternFill>
      </fill>
    </dxf>
    <dxf>
      <fill>
        <patternFill>
          <bgColor rgb="FF00B050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39994506668294322"/>
        </patternFill>
      </fill>
    </dxf>
    <dxf>
      <fill>
        <patternFill>
          <bgColor theme="7"/>
        </patternFill>
      </fill>
    </dxf>
    <dxf>
      <fill>
        <patternFill>
          <bgColor theme="7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theme="0" tint="-0.34998626667073579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65"/>
  <sheetViews>
    <sheetView tabSelected="1" workbookViewId="0">
      <pane xSplit="5" ySplit="2" topLeftCell="J22" activePane="bottomRight" state="frozen"/>
      <selection pane="topRight" activeCell="F1" sqref="F1"/>
      <selection pane="bottomLeft" activeCell="A3" sqref="A3"/>
      <selection pane="bottomRight" activeCell="K32" sqref="K32:L34"/>
    </sheetView>
  </sheetViews>
  <sheetFormatPr defaultRowHeight="15" x14ac:dyDescent="0.25"/>
  <cols>
    <col min="1" max="1" width="14.7109375" style="1" customWidth="1"/>
    <col min="2" max="2" width="35.7109375" style="1" customWidth="1"/>
    <col min="3" max="3" width="30.7109375" style="1" customWidth="1"/>
    <col min="4" max="4" width="25.7109375" style="1" customWidth="1"/>
    <col min="5" max="5" width="20.7109375" style="1" customWidth="1"/>
    <col min="6" max="8" width="9.7109375" style="1" customWidth="1"/>
    <col min="9" max="12" width="17.7109375" style="2" customWidth="1"/>
    <col min="13" max="13" width="20.7109375" style="3" customWidth="1"/>
    <col min="14" max="14" width="13.7109375" style="4" customWidth="1"/>
    <col min="15" max="15" width="13.7109375" style="5" customWidth="1"/>
    <col min="16" max="16" width="13.7109375" style="6" customWidth="1"/>
    <col min="17" max="17" width="13.7109375" style="5" customWidth="1"/>
    <col min="18" max="18" width="13.7109375" style="7" customWidth="1"/>
    <col min="19" max="19" width="13.7109375" style="5" customWidth="1"/>
    <col min="20" max="20" width="13.7109375" style="8" customWidth="1"/>
    <col min="21" max="21" width="13.7109375" style="5" customWidth="1"/>
    <col min="22" max="22" width="17.7109375" style="2" hidden="1" customWidth="1"/>
    <col min="23" max="23" width="17.7109375" style="5" hidden="1" customWidth="1"/>
    <col min="24" max="24" width="17.7109375" style="2" hidden="1" customWidth="1"/>
    <col min="25" max="25" width="17.7109375" style="5" hidden="1" customWidth="1"/>
    <col min="26" max="26" width="17.7109375" style="9" customWidth="1"/>
    <col min="27" max="27" width="17.7109375" style="5" customWidth="1"/>
    <col min="28" max="28" width="17.7109375" style="10" hidden="1" customWidth="1"/>
    <col min="29" max="29" width="17.7109375" style="5" hidden="1" customWidth="1"/>
    <col min="30" max="31" width="17.7109375" style="2" hidden="1" customWidth="1"/>
    <col min="32" max="32" width="17.7109375" style="5" hidden="1" customWidth="1"/>
    <col min="33" max="33" width="17.7109375" style="9" customWidth="1"/>
    <col min="34" max="34" width="17.7109375" style="5" customWidth="1"/>
    <col min="35" max="35" width="19.7109375" style="2" hidden="1" customWidth="1"/>
    <col min="36" max="36" width="19.7109375" style="5" hidden="1" customWidth="1"/>
    <col min="37" max="37" width="17.7109375" style="3" hidden="1" customWidth="1"/>
    <col min="38" max="38" width="17.7109375" style="5" hidden="1" customWidth="1"/>
    <col min="39" max="39" width="17.7109375" style="3" hidden="1" customWidth="1"/>
    <col min="40" max="40" width="17.7109375" style="5" hidden="1" customWidth="1"/>
    <col min="41" max="41" width="17.7109375" style="2" customWidth="1"/>
    <col min="42" max="42" width="17.7109375" style="5" customWidth="1"/>
    <col min="43" max="44" width="17.7109375" style="2" customWidth="1"/>
    <col min="45" max="45" width="17.7109375" style="5" customWidth="1"/>
    <col min="46" max="46" width="17.7109375" style="11" customWidth="1"/>
    <col min="47" max="47" width="17.7109375" style="5" customWidth="1"/>
  </cols>
  <sheetData>
    <row r="1" spans="1:47" x14ac:dyDescent="0.25">
      <c r="AL1" s="5">
        <v>3835</v>
      </c>
      <c r="AN1" s="5">
        <v>6391</v>
      </c>
      <c r="AP1" s="5">
        <v>1</v>
      </c>
      <c r="AU1" s="5" t="s">
        <v>0</v>
      </c>
    </row>
    <row r="2" spans="1:47" ht="68.099999999999994" customHeight="1" x14ac:dyDescent="0.25">
      <c r="A2" s="12" t="s">
        <v>1</v>
      </c>
      <c r="B2" s="12" t="s">
        <v>2</v>
      </c>
      <c r="C2" s="12" t="s">
        <v>3</v>
      </c>
      <c r="D2" s="12" t="s">
        <v>4</v>
      </c>
      <c r="E2" s="12" t="s">
        <v>5</v>
      </c>
      <c r="F2" s="12" t="s">
        <v>6</v>
      </c>
      <c r="G2" s="12" t="s">
        <v>7</v>
      </c>
      <c r="H2" s="12" t="s">
        <v>8</v>
      </c>
      <c r="I2" s="12" t="s">
        <v>9</v>
      </c>
      <c r="J2" s="12" t="s">
        <v>10</v>
      </c>
      <c r="K2" s="12" t="s">
        <v>11</v>
      </c>
      <c r="L2" s="12" t="s">
        <v>12</v>
      </c>
      <c r="M2" s="13" t="s">
        <v>13</v>
      </c>
      <c r="N2" s="14" t="s">
        <v>14</v>
      </c>
      <c r="O2" s="12" t="s">
        <v>15</v>
      </c>
      <c r="P2" s="15" t="s">
        <v>16</v>
      </c>
      <c r="Q2" s="12" t="s">
        <v>17</v>
      </c>
      <c r="R2" s="16" t="s">
        <v>18</v>
      </c>
      <c r="S2" s="12" t="s">
        <v>19</v>
      </c>
      <c r="T2" s="17" t="s">
        <v>20</v>
      </c>
      <c r="U2" s="12" t="s">
        <v>21</v>
      </c>
      <c r="V2" s="12" t="s">
        <v>22</v>
      </c>
      <c r="W2" s="12" t="s">
        <v>23</v>
      </c>
      <c r="X2" s="12" t="s">
        <v>24</v>
      </c>
      <c r="Y2" s="12" t="s">
        <v>25</v>
      </c>
      <c r="Z2" s="18" t="s">
        <v>26</v>
      </c>
      <c r="AA2" s="12" t="s">
        <v>27</v>
      </c>
      <c r="AB2" s="19" t="s">
        <v>28</v>
      </c>
      <c r="AC2" s="12" t="s">
        <v>29</v>
      </c>
      <c r="AD2" s="12" t="s">
        <v>30</v>
      </c>
      <c r="AE2" s="12" t="s">
        <v>31</v>
      </c>
      <c r="AF2" s="12" t="s">
        <v>32</v>
      </c>
      <c r="AG2" s="18" t="s">
        <v>33</v>
      </c>
      <c r="AH2" s="12" t="s">
        <v>34</v>
      </c>
      <c r="AI2" s="12" t="s">
        <v>35</v>
      </c>
      <c r="AJ2" s="12" t="s">
        <v>36</v>
      </c>
      <c r="AK2" s="13" t="s">
        <v>37</v>
      </c>
      <c r="AL2" s="12" t="s">
        <v>38</v>
      </c>
      <c r="AM2" s="13" t="s">
        <v>39</v>
      </c>
      <c r="AN2" s="12" t="s">
        <v>40</v>
      </c>
      <c r="AO2" s="12" t="s">
        <v>41</v>
      </c>
      <c r="AP2" s="12" t="s">
        <v>42</v>
      </c>
      <c r="AQ2" s="12" t="s">
        <v>43</v>
      </c>
      <c r="AR2" s="12" t="s">
        <v>44</v>
      </c>
      <c r="AS2" s="12" t="s">
        <v>45</v>
      </c>
      <c r="AT2" s="12" t="s">
        <v>46</v>
      </c>
      <c r="AU2" s="12" t="s">
        <v>47</v>
      </c>
    </row>
    <row r="3" spans="1:47" x14ac:dyDescent="0.25">
      <c r="A3" s="1" t="s">
        <v>48</v>
      </c>
      <c r="B3" s="1" t="s">
        <v>49</v>
      </c>
      <c r="C3" s="1" t="s">
        <v>50</v>
      </c>
      <c r="D3" s="1" t="s">
        <v>51</v>
      </c>
      <c r="E3" s="1" t="s">
        <v>52</v>
      </c>
      <c r="F3" s="1" t="s">
        <v>53</v>
      </c>
      <c r="G3" s="1" t="s">
        <v>54</v>
      </c>
      <c r="H3" s="1" t="s">
        <v>55</v>
      </c>
      <c r="I3" s="2">
        <v>110</v>
      </c>
      <c r="J3" s="2">
        <v>38.79</v>
      </c>
      <c r="K3" s="2">
        <f t="shared" ref="K3" si="0">SUM(N3,P3,R3,T3,V3,X3,Z3,AB3,AE3,AG3,AI3)</f>
        <v>8.0399999999999991</v>
      </c>
      <c r="L3" s="2">
        <f t="shared" ref="L3" si="1">SUM(M3,AD3,AK3,AM3,AO3,AQ3,AR3)</f>
        <v>0</v>
      </c>
      <c r="P3" s="6">
        <v>2.97</v>
      </c>
      <c r="Q3" s="5">
        <v>6707.3737500000007</v>
      </c>
      <c r="R3" s="7">
        <v>0.86</v>
      </c>
      <c r="S3" s="5">
        <v>1334.9349999999999</v>
      </c>
      <c r="Z3" s="9">
        <v>4.21</v>
      </c>
      <c r="AA3" s="5">
        <v>784.63874999999996</v>
      </c>
      <c r="AL3" s="5" t="str">
        <f t="shared" ref="AL3:AL34" si="2">IF(AK3&gt;0,AK3*$AL$1,"")</f>
        <v/>
      </c>
      <c r="AN3" s="5" t="str">
        <f t="shared" ref="AN3:AN34" si="3">IF(AM3&gt;0,AM3*$AN$1,"")</f>
        <v/>
      </c>
      <c r="AP3" s="5" t="str">
        <f t="shared" ref="AP3:AP33" si="4">IF(AO3&gt;0,AO3*$AP$1,"")</f>
        <v/>
      </c>
      <c r="AS3" s="5">
        <f t="shared" ref="AS3:AS34" si="5">SUM(O3,Q3,S3,U3,W3,Y3,AA3,AC3,AF3,AH3,AJ3)</f>
        <v>8826.9475000000002</v>
      </c>
      <c r="AT3" s="11">
        <f t="shared" ref="AT3:AT34" si="6">(AS3/$AS$62)*100</f>
        <v>0.79251870356162457</v>
      </c>
      <c r="AU3" s="5">
        <f t="shared" ref="AU3:AU34" si="7">(AT3/100)*$AU$1</f>
        <v>792.51870356162465</v>
      </c>
    </row>
    <row r="4" spans="1:47" x14ac:dyDescent="0.25">
      <c r="A4" s="1" t="s">
        <v>48</v>
      </c>
      <c r="B4" s="1" t="s">
        <v>49</v>
      </c>
      <c r="C4" s="1" t="s">
        <v>50</v>
      </c>
      <c r="D4" s="1" t="s">
        <v>51</v>
      </c>
      <c r="E4" s="1" t="s">
        <v>56</v>
      </c>
      <c r="F4" s="1" t="s">
        <v>53</v>
      </c>
      <c r="G4" s="1" t="s">
        <v>54</v>
      </c>
      <c r="H4" s="1" t="s">
        <v>55</v>
      </c>
      <c r="I4" s="2">
        <v>110</v>
      </c>
      <c r="J4" s="2">
        <v>35.119999999999997</v>
      </c>
      <c r="K4" s="2">
        <f t="shared" ref="K4:K46" si="8">SUM(N4,P4,R4,T4,V4,X4,Z4,AB4,AE4,AG4,AI4)</f>
        <v>34.550000000000004</v>
      </c>
      <c r="L4" s="2">
        <f t="shared" ref="L4:L46" si="9">SUM(M4,AD4,AK4,AM4,AO4,AQ4,AR4)</f>
        <v>0</v>
      </c>
      <c r="N4" s="4">
        <v>13.15</v>
      </c>
      <c r="O4" s="5">
        <v>36610.40625</v>
      </c>
      <c r="P4" s="6">
        <v>17.190000000000001</v>
      </c>
      <c r="Q4" s="5">
        <v>37872.948750000003</v>
      </c>
      <c r="R4" s="7">
        <v>3.26</v>
      </c>
      <c r="S4" s="5">
        <v>4827.4974999999986</v>
      </c>
      <c r="Z4" s="9">
        <v>0.95</v>
      </c>
      <c r="AA4" s="5">
        <v>177.05625000000001</v>
      </c>
      <c r="AL4" s="5" t="str">
        <f t="shared" si="2"/>
        <v/>
      </c>
      <c r="AN4" s="5" t="str">
        <f t="shared" si="3"/>
        <v/>
      </c>
      <c r="AP4" s="5" t="str">
        <f t="shared" si="4"/>
        <v/>
      </c>
      <c r="AS4" s="5">
        <f t="shared" si="5"/>
        <v>79487.908750000002</v>
      </c>
      <c r="AT4" s="11">
        <f t="shared" si="6"/>
        <v>7.1367428424576813</v>
      </c>
      <c r="AU4" s="5">
        <f t="shared" si="7"/>
        <v>7136.742842457681</v>
      </c>
    </row>
    <row r="5" spans="1:47" x14ac:dyDescent="0.25">
      <c r="A5" s="1" t="s">
        <v>57</v>
      </c>
      <c r="B5" s="1" t="s">
        <v>58</v>
      </c>
      <c r="C5" s="1" t="s">
        <v>59</v>
      </c>
      <c r="D5" s="1" t="s">
        <v>51</v>
      </c>
      <c r="E5" s="1" t="s">
        <v>60</v>
      </c>
      <c r="F5" s="1" t="s">
        <v>53</v>
      </c>
      <c r="G5" s="1" t="s">
        <v>54</v>
      </c>
      <c r="H5" s="1" t="s">
        <v>55</v>
      </c>
      <c r="I5" s="2">
        <v>109.3</v>
      </c>
      <c r="J5" s="2">
        <v>28.43</v>
      </c>
      <c r="K5" s="2">
        <f t="shared" si="8"/>
        <v>27.41</v>
      </c>
      <c r="L5" s="2">
        <f t="shared" si="9"/>
        <v>0</v>
      </c>
      <c r="N5" s="4">
        <v>2.2799999999999998</v>
      </c>
      <c r="O5" s="5">
        <v>7466.9999999999991</v>
      </c>
      <c r="P5" s="6">
        <v>19.36</v>
      </c>
      <c r="Q5" s="5">
        <v>49968.160000000003</v>
      </c>
      <c r="R5" s="7">
        <v>5.33</v>
      </c>
      <c r="S5" s="5">
        <v>9455.42</v>
      </c>
      <c r="T5" s="8">
        <v>0.32</v>
      </c>
      <c r="U5" s="5">
        <v>170.24</v>
      </c>
      <c r="Z5" s="9">
        <v>0.12</v>
      </c>
      <c r="AA5" s="5">
        <v>25.56</v>
      </c>
      <c r="AL5" s="5" t="str">
        <f t="shared" si="2"/>
        <v/>
      </c>
      <c r="AN5" s="5" t="str">
        <f t="shared" si="3"/>
        <v/>
      </c>
      <c r="AP5" s="5" t="str">
        <f t="shared" si="4"/>
        <v/>
      </c>
      <c r="AS5" s="5">
        <f t="shared" si="5"/>
        <v>67086.38</v>
      </c>
      <c r="AT5" s="11">
        <f t="shared" si="6"/>
        <v>6.0232839160131526</v>
      </c>
      <c r="AU5" s="5">
        <f t="shared" si="7"/>
        <v>6023.2839160131525</v>
      </c>
    </row>
    <row r="6" spans="1:47" x14ac:dyDescent="0.25">
      <c r="A6" s="1" t="s">
        <v>57</v>
      </c>
      <c r="B6" s="1" t="s">
        <v>58</v>
      </c>
      <c r="C6" s="1" t="s">
        <v>59</v>
      </c>
      <c r="D6" s="1" t="s">
        <v>51</v>
      </c>
      <c r="E6" s="1" t="s">
        <v>61</v>
      </c>
      <c r="F6" s="1" t="s">
        <v>53</v>
      </c>
      <c r="G6" s="1" t="s">
        <v>54</v>
      </c>
      <c r="H6" s="1" t="s">
        <v>55</v>
      </c>
      <c r="I6" s="2">
        <v>109.3</v>
      </c>
      <c r="J6" s="2">
        <v>34.31</v>
      </c>
      <c r="K6" s="2">
        <f t="shared" si="8"/>
        <v>17.27</v>
      </c>
      <c r="L6" s="2">
        <f t="shared" si="9"/>
        <v>0</v>
      </c>
      <c r="N6" s="4">
        <v>4.9000000000000004</v>
      </c>
      <c r="O6" s="5">
        <v>16047.5</v>
      </c>
      <c r="P6" s="6">
        <v>4.3899999999999997</v>
      </c>
      <c r="Q6" s="5">
        <v>11330.59</v>
      </c>
      <c r="R6" s="7">
        <v>7.98</v>
      </c>
      <c r="S6" s="5">
        <v>13788.415000000001</v>
      </c>
      <c r="AL6" s="5" t="str">
        <f t="shared" si="2"/>
        <v/>
      </c>
      <c r="AN6" s="5" t="str">
        <f t="shared" si="3"/>
        <v/>
      </c>
      <c r="AP6" s="5" t="str">
        <f t="shared" si="4"/>
        <v/>
      </c>
      <c r="AS6" s="5">
        <f t="shared" si="5"/>
        <v>41166.505000000005</v>
      </c>
      <c r="AT6" s="11">
        <f t="shared" si="6"/>
        <v>3.6960937144763966</v>
      </c>
      <c r="AU6" s="5">
        <f t="shared" si="7"/>
        <v>3696.0937144763966</v>
      </c>
    </row>
    <row r="7" spans="1:47" x14ac:dyDescent="0.25">
      <c r="A7" s="1" t="s">
        <v>57</v>
      </c>
      <c r="B7" s="1" t="s">
        <v>58</v>
      </c>
      <c r="C7" s="1" t="s">
        <v>59</v>
      </c>
      <c r="D7" s="1" t="s">
        <v>51</v>
      </c>
      <c r="E7" s="1" t="s">
        <v>62</v>
      </c>
      <c r="F7" s="1" t="s">
        <v>53</v>
      </c>
      <c r="G7" s="1" t="s">
        <v>54</v>
      </c>
      <c r="H7" s="1" t="s">
        <v>55</v>
      </c>
      <c r="I7" s="2">
        <v>109.3</v>
      </c>
      <c r="J7" s="2">
        <v>39.71</v>
      </c>
      <c r="K7" s="2">
        <f t="shared" si="8"/>
        <v>39.709999999999994</v>
      </c>
      <c r="L7" s="2">
        <f t="shared" si="9"/>
        <v>0</v>
      </c>
      <c r="N7" s="4">
        <v>12.77</v>
      </c>
      <c r="O7" s="5">
        <v>40495.375</v>
      </c>
      <c r="P7" s="6">
        <v>18.739999999999998</v>
      </c>
      <c r="Q7" s="5">
        <v>43373.705000000002</v>
      </c>
      <c r="R7" s="7">
        <v>8.1999999999999993</v>
      </c>
      <c r="S7" s="5">
        <v>10515.385</v>
      </c>
      <c r="AL7" s="5" t="str">
        <f t="shared" si="2"/>
        <v/>
      </c>
      <c r="AN7" s="5" t="str">
        <f t="shared" si="3"/>
        <v/>
      </c>
      <c r="AP7" s="5" t="str">
        <f t="shared" si="4"/>
        <v/>
      </c>
      <c r="AS7" s="5">
        <f t="shared" si="5"/>
        <v>94384.464999999997</v>
      </c>
      <c r="AT7" s="11">
        <f t="shared" si="6"/>
        <v>8.4742153318752074</v>
      </c>
      <c r="AU7" s="5">
        <f t="shared" si="7"/>
        <v>8474.2153318752062</v>
      </c>
    </row>
    <row r="8" spans="1:47" x14ac:dyDescent="0.25">
      <c r="A8" s="1" t="s">
        <v>63</v>
      </c>
      <c r="B8" s="1" t="s">
        <v>64</v>
      </c>
      <c r="C8" s="1" t="s">
        <v>65</v>
      </c>
      <c r="D8" s="1" t="s">
        <v>51</v>
      </c>
      <c r="E8" s="1" t="s">
        <v>60</v>
      </c>
      <c r="F8" s="1" t="s">
        <v>53</v>
      </c>
      <c r="G8" s="1" t="s">
        <v>54</v>
      </c>
      <c r="H8" s="1" t="s">
        <v>55</v>
      </c>
      <c r="I8" s="2">
        <v>4.9800000000000004</v>
      </c>
      <c r="J8" s="2">
        <v>4.7699999999999996</v>
      </c>
      <c r="K8" s="2">
        <f t="shared" si="8"/>
        <v>4.7699999999999996</v>
      </c>
      <c r="L8" s="2">
        <f t="shared" si="9"/>
        <v>0</v>
      </c>
      <c r="Z8" s="9">
        <v>4.7699999999999996</v>
      </c>
      <c r="AA8" s="5">
        <v>1016.01</v>
      </c>
      <c r="AL8" s="5" t="str">
        <f t="shared" si="2"/>
        <v/>
      </c>
      <c r="AN8" s="5" t="str">
        <f t="shared" si="3"/>
        <v/>
      </c>
      <c r="AP8" s="5" t="str">
        <f t="shared" si="4"/>
        <v/>
      </c>
      <c r="AS8" s="5">
        <f t="shared" si="5"/>
        <v>1016.01</v>
      </c>
      <c r="AT8" s="11">
        <f t="shared" si="6"/>
        <v>9.1221447505567044E-2</v>
      </c>
      <c r="AU8" s="5">
        <f t="shared" si="7"/>
        <v>91.221447505567042</v>
      </c>
    </row>
    <row r="9" spans="1:47" x14ac:dyDescent="0.25">
      <c r="A9" s="1" t="s">
        <v>66</v>
      </c>
      <c r="B9" s="1" t="s">
        <v>67</v>
      </c>
      <c r="C9" s="1" t="s">
        <v>59</v>
      </c>
      <c r="D9" s="1" t="s">
        <v>51</v>
      </c>
      <c r="E9" s="1" t="s">
        <v>60</v>
      </c>
      <c r="F9" s="1" t="s">
        <v>53</v>
      </c>
      <c r="G9" s="1" t="s">
        <v>54</v>
      </c>
      <c r="H9" s="1" t="s">
        <v>55</v>
      </c>
      <c r="I9" s="2">
        <v>7.42</v>
      </c>
      <c r="J9" s="2">
        <v>4.92</v>
      </c>
      <c r="K9" s="2">
        <f t="shared" si="8"/>
        <v>4.68</v>
      </c>
      <c r="L9" s="2">
        <f t="shared" si="9"/>
        <v>0</v>
      </c>
      <c r="P9" s="6">
        <v>0.61</v>
      </c>
      <c r="Q9" s="5">
        <v>1574.41</v>
      </c>
      <c r="R9" s="7">
        <v>0.57999999999999996</v>
      </c>
      <c r="S9" s="5">
        <v>1028.92</v>
      </c>
      <c r="Z9" s="9">
        <v>3.49</v>
      </c>
      <c r="AA9" s="5">
        <v>743.37</v>
      </c>
      <c r="AL9" s="5" t="str">
        <f t="shared" si="2"/>
        <v/>
      </c>
      <c r="AN9" s="5" t="str">
        <f t="shared" si="3"/>
        <v/>
      </c>
      <c r="AP9" s="5" t="str">
        <f t="shared" si="4"/>
        <v/>
      </c>
      <c r="AS9" s="5">
        <f t="shared" si="5"/>
        <v>3346.7</v>
      </c>
      <c r="AT9" s="11">
        <f t="shared" si="6"/>
        <v>0.30048013146217178</v>
      </c>
      <c r="AU9" s="5">
        <f t="shared" si="7"/>
        <v>300.48013146217176</v>
      </c>
    </row>
    <row r="10" spans="1:47" x14ac:dyDescent="0.25">
      <c r="A10" s="1" t="s">
        <v>66</v>
      </c>
      <c r="B10" s="1" t="s">
        <v>67</v>
      </c>
      <c r="C10" s="1" t="s">
        <v>59</v>
      </c>
      <c r="D10" s="1" t="s">
        <v>51</v>
      </c>
      <c r="E10" s="1" t="s">
        <v>61</v>
      </c>
      <c r="F10" s="1" t="s">
        <v>53</v>
      </c>
      <c r="G10" s="1" t="s">
        <v>54</v>
      </c>
      <c r="H10" s="1" t="s">
        <v>55</v>
      </c>
      <c r="I10" s="2">
        <v>7.42</v>
      </c>
      <c r="J10" s="2">
        <v>2.0499999999999998</v>
      </c>
      <c r="K10" s="2">
        <f t="shared" si="8"/>
        <v>1.29</v>
      </c>
      <c r="L10" s="2">
        <f t="shared" si="9"/>
        <v>0</v>
      </c>
      <c r="Z10" s="9">
        <v>1.29</v>
      </c>
      <c r="AA10" s="5">
        <v>274.77</v>
      </c>
      <c r="AL10" s="5" t="str">
        <f t="shared" si="2"/>
        <v/>
      </c>
      <c r="AN10" s="5" t="str">
        <f t="shared" si="3"/>
        <v/>
      </c>
      <c r="AP10" s="5" t="str">
        <f t="shared" si="4"/>
        <v/>
      </c>
      <c r="AS10" s="5">
        <f t="shared" si="5"/>
        <v>274.77</v>
      </c>
      <c r="AT10" s="11">
        <f t="shared" si="6"/>
        <v>2.4669951212197377E-2</v>
      </c>
      <c r="AU10" s="5">
        <f t="shared" si="7"/>
        <v>24.669951212197375</v>
      </c>
    </row>
    <row r="11" spans="1:47" x14ac:dyDescent="0.25">
      <c r="A11" s="1" t="s">
        <v>68</v>
      </c>
      <c r="B11" s="1" t="s">
        <v>69</v>
      </c>
      <c r="C11" s="1" t="s">
        <v>50</v>
      </c>
      <c r="D11" s="1" t="s">
        <v>51</v>
      </c>
      <c r="E11" s="1" t="s">
        <v>70</v>
      </c>
      <c r="F11" s="1" t="s">
        <v>53</v>
      </c>
      <c r="G11" s="1" t="s">
        <v>54</v>
      </c>
      <c r="H11" s="1" t="s">
        <v>55</v>
      </c>
      <c r="I11" s="2">
        <v>149.93</v>
      </c>
      <c r="J11" s="2">
        <v>38.520000000000003</v>
      </c>
      <c r="K11" s="2">
        <f t="shared" si="8"/>
        <v>19.73</v>
      </c>
      <c r="L11" s="2">
        <f t="shared" si="9"/>
        <v>0</v>
      </c>
      <c r="N11" s="4">
        <v>4.46</v>
      </c>
      <c r="O11" s="5">
        <v>10954.875</v>
      </c>
      <c r="P11" s="6">
        <v>10.02</v>
      </c>
      <c r="Q11" s="5">
        <v>19396.215</v>
      </c>
      <c r="R11" s="7">
        <v>5</v>
      </c>
      <c r="S11" s="5">
        <v>6652.5</v>
      </c>
      <c r="T11" s="8">
        <v>0.25</v>
      </c>
      <c r="U11" s="5">
        <v>99.75</v>
      </c>
      <c r="AL11" s="5" t="str">
        <f t="shared" si="2"/>
        <v/>
      </c>
      <c r="AN11" s="5" t="str">
        <f t="shared" si="3"/>
        <v/>
      </c>
      <c r="AP11" s="5" t="str">
        <f t="shared" si="4"/>
        <v/>
      </c>
      <c r="AS11" s="5">
        <f t="shared" si="5"/>
        <v>37103.339999999997</v>
      </c>
      <c r="AT11" s="11">
        <f t="shared" si="6"/>
        <v>3.3312864854590072</v>
      </c>
      <c r="AU11" s="5">
        <f t="shared" si="7"/>
        <v>3331.2864854590071</v>
      </c>
    </row>
    <row r="12" spans="1:47" x14ac:dyDescent="0.25">
      <c r="A12" s="1" t="s">
        <v>71</v>
      </c>
      <c r="B12" s="1" t="s">
        <v>72</v>
      </c>
      <c r="C12" s="1" t="s">
        <v>73</v>
      </c>
      <c r="D12" s="1" t="s">
        <v>51</v>
      </c>
      <c r="E12" s="1" t="s">
        <v>74</v>
      </c>
      <c r="F12" s="1" t="s">
        <v>53</v>
      </c>
      <c r="G12" s="1" t="s">
        <v>54</v>
      </c>
      <c r="H12" s="1" t="s">
        <v>55</v>
      </c>
      <c r="I12" s="2">
        <v>41.9</v>
      </c>
      <c r="J12" s="2">
        <v>40.51</v>
      </c>
      <c r="K12" s="2">
        <f t="shared" si="8"/>
        <v>36.44</v>
      </c>
      <c r="L12" s="2">
        <f t="shared" si="9"/>
        <v>0</v>
      </c>
      <c r="N12" s="4">
        <v>0.02</v>
      </c>
      <c r="O12" s="5">
        <v>65.5</v>
      </c>
      <c r="P12" s="6">
        <v>25.63</v>
      </c>
      <c r="Q12" s="5">
        <v>55214.042500000003</v>
      </c>
      <c r="R12" s="7">
        <v>10.79</v>
      </c>
      <c r="S12" s="5">
        <v>13513.445</v>
      </c>
      <c r="AL12" s="5" t="str">
        <f t="shared" si="2"/>
        <v/>
      </c>
      <c r="AN12" s="5" t="str">
        <f t="shared" si="3"/>
        <v/>
      </c>
      <c r="AP12" s="5" t="str">
        <f t="shared" si="4"/>
        <v/>
      </c>
      <c r="AS12" s="5">
        <f t="shared" si="5"/>
        <v>68792.987500000003</v>
      </c>
      <c r="AT12" s="11">
        <f t="shared" si="6"/>
        <v>6.1765099733096918</v>
      </c>
      <c r="AU12" s="5">
        <f t="shared" si="7"/>
        <v>6176.5099733096922</v>
      </c>
    </row>
    <row r="13" spans="1:47" x14ac:dyDescent="0.25">
      <c r="A13" s="1" t="s">
        <v>75</v>
      </c>
      <c r="B13" s="1" t="s">
        <v>76</v>
      </c>
      <c r="C13" s="1" t="s">
        <v>77</v>
      </c>
      <c r="D13" s="1" t="s">
        <v>51</v>
      </c>
      <c r="E13" s="1" t="s">
        <v>78</v>
      </c>
      <c r="F13" s="1" t="s">
        <v>53</v>
      </c>
      <c r="G13" s="1" t="s">
        <v>54</v>
      </c>
      <c r="H13" s="1" t="s">
        <v>55</v>
      </c>
      <c r="I13" s="2">
        <v>8.9</v>
      </c>
      <c r="J13" s="2">
        <v>5.36</v>
      </c>
      <c r="K13" s="2">
        <f t="shared" si="8"/>
        <v>0.39</v>
      </c>
      <c r="L13" s="2">
        <f t="shared" si="9"/>
        <v>0.21</v>
      </c>
      <c r="Z13" s="9">
        <v>0.39</v>
      </c>
      <c r="AA13" s="5">
        <v>83.070000000000007</v>
      </c>
      <c r="AL13" s="5" t="str">
        <f t="shared" si="2"/>
        <v/>
      </c>
      <c r="AN13" s="5" t="str">
        <f t="shared" si="3"/>
        <v/>
      </c>
      <c r="AP13" s="5" t="str">
        <f t="shared" si="4"/>
        <v/>
      </c>
      <c r="AR13" s="2">
        <v>0.21</v>
      </c>
      <c r="AS13" s="5">
        <f t="shared" si="5"/>
        <v>83.070000000000007</v>
      </c>
      <c r="AT13" s="11">
        <f t="shared" si="6"/>
        <v>7.458357343222464E-3</v>
      </c>
      <c r="AU13" s="5">
        <f t="shared" si="7"/>
        <v>7.4583573432224641</v>
      </c>
    </row>
    <row r="14" spans="1:47" x14ac:dyDescent="0.25">
      <c r="A14" s="1" t="s">
        <v>79</v>
      </c>
      <c r="B14" s="1" t="s">
        <v>80</v>
      </c>
      <c r="C14" s="1" t="s">
        <v>81</v>
      </c>
      <c r="D14" s="1" t="s">
        <v>82</v>
      </c>
      <c r="E14" s="1" t="s">
        <v>78</v>
      </c>
      <c r="F14" s="1" t="s">
        <v>53</v>
      </c>
      <c r="G14" s="1" t="s">
        <v>54</v>
      </c>
      <c r="H14" s="1" t="s">
        <v>55</v>
      </c>
      <c r="I14" s="2">
        <v>100.27</v>
      </c>
      <c r="J14" s="2">
        <v>31.74</v>
      </c>
      <c r="K14" s="2">
        <f t="shared" si="8"/>
        <v>6.84</v>
      </c>
      <c r="L14" s="2">
        <f t="shared" si="9"/>
        <v>0.6</v>
      </c>
      <c r="R14" s="7">
        <v>2.5499999999999998</v>
      </c>
      <c r="S14" s="5">
        <v>4523.7</v>
      </c>
      <c r="T14" s="8">
        <v>4.29</v>
      </c>
      <c r="U14" s="5">
        <v>2282.2800000000002</v>
      </c>
      <c r="AL14" s="5" t="str">
        <f t="shared" si="2"/>
        <v/>
      </c>
      <c r="AN14" s="5" t="str">
        <f t="shared" si="3"/>
        <v/>
      </c>
      <c r="AP14" s="5" t="str">
        <f t="shared" si="4"/>
        <v/>
      </c>
      <c r="AR14" s="2">
        <v>0.6</v>
      </c>
      <c r="AS14" s="5">
        <f t="shared" si="5"/>
        <v>6805.98</v>
      </c>
      <c r="AT14" s="11">
        <f t="shared" si="6"/>
        <v>0.61106814627212247</v>
      </c>
      <c r="AU14" s="5">
        <f t="shared" si="7"/>
        <v>611.06814627212248</v>
      </c>
    </row>
    <row r="15" spans="1:47" x14ac:dyDescent="0.25">
      <c r="A15" s="1" t="s">
        <v>83</v>
      </c>
      <c r="B15" s="1" t="s">
        <v>84</v>
      </c>
      <c r="C15" s="1" t="s">
        <v>85</v>
      </c>
      <c r="D15" s="1" t="s">
        <v>51</v>
      </c>
      <c r="E15" s="1" t="s">
        <v>78</v>
      </c>
      <c r="F15" s="1" t="s">
        <v>53</v>
      </c>
      <c r="G15" s="1" t="s">
        <v>54</v>
      </c>
      <c r="H15" s="1" t="s">
        <v>55</v>
      </c>
      <c r="I15" s="2">
        <v>21.8</v>
      </c>
      <c r="J15" s="2">
        <v>4.26</v>
      </c>
      <c r="K15" s="2">
        <f t="shared" si="8"/>
        <v>0.44</v>
      </c>
      <c r="L15" s="2">
        <f t="shared" si="9"/>
        <v>7.0000000000000007E-2</v>
      </c>
      <c r="T15" s="8">
        <v>0.44</v>
      </c>
      <c r="U15" s="5">
        <v>234.08</v>
      </c>
      <c r="AL15" s="5" t="str">
        <f t="shared" si="2"/>
        <v/>
      </c>
      <c r="AN15" s="5" t="str">
        <f t="shared" si="3"/>
        <v/>
      </c>
      <c r="AP15" s="5" t="str">
        <f t="shared" si="4"/>
        <v/>
      </c>
      <c r="AR15" s="2">
        <v>7.0000000000000007E-2</v>
      </c>
      <c r="AS15" s="5">
        <f t="shared" si="5"/>
        <v>234.08</v>
      </c>
      <c r="AT15" s="11">
        <f t="shared" si="6"/>
        <v>2.101664002529811E-2</v>
      </c>
      <c r="AU15" s="5">
        <f t="shared" si="7"/>
        <v>21.016640025298113</v>
      </c>
    </row>
    <row r="16" spans="1:47" x14ac:dyDescent="0.25">
      <c r="A16" s="1" t="s">
        <v>86</v>
      </c>
      <c r="B16" s="1" t="s">
        <v>87</v>
      </c>
      <c r="C16" s="1" t="s">
        <v>88</v>
      </c>
      <c r="D16" s="1" t="s">
        <v>51</v>
      </c>
      <c r="E16" s="1" t="s">
        <v>89</v>
      </c>
      <c r="F16" s="1" t="s">
        <v>90</v>
      </c>
      <c r="G16" s="1" t="s">
        <v>54</v>
      </c>
      <c r="H16" s="1" t="s">
        <v>55</v>
      </c>
      <c r="I16" s="2">
        <v>8.02</v>
      </c>
      <c r="J16" s="2">
        <v>7.8</v>
      </c>
      <c r="K16" s="2">
        <f t="shared" si="8"/>
        <v>7.7899999999999991</v>
      </c>
      <c r="L16" s="2">
        <f t="shared" si="9"/>
        <v>0</v>
      </c>
      <c r="N16" s="4">
        <v>1.34</v>
      </c>
      <c r="O16" s="5">
        <v>3291.375</v>
      </c>
      <c r="P16" s="6">
        <v>2.63</v>
      </c>
      <c r="Q16" s="5">
        <v>5091.0225</v>
      </c>
      <c r="R16" s="7">
        <v>1</v>
      </c>
      <c r="S16" s="5">
        <v>1330.5</v>
      </c>
      <c r="T16" s="8">
        <v>0.04</v>
      </c>
      <c r="U16" s="5">
        <v>15.96</v>
      </c>
      <c r="Z16" s="9">
        <v>2.78</v>
      </c>
      <c r="AA16" s="5">
        <v>444.10500000000002</v>
      </c>
      <c r="AL16" s="5" t="str">
        <f t="shared" si="2"/>
        <v/>
      </c>
      <c r="AN16" s="5" t="str">
        <f t="shared" si="3"/>
        <v/>
      </c>
      <c r="AP16" s="5" t="str">
        <f t="shared" si="4"/>
        <v/>
      </c>
      <c r="AS16" s="5">
        <f t="shared" si="5"/>
        <v>10172.962499999998</v>
      </c>
      <c r="AT16" s="11">
        <f t="shared" si="6"/>
        <v>0.91336932182739528</v>
      </c>
      <c r="AU16" s="5">
        <f t="shared" si="7"/>
        <v>913.36932182739531</v>
      </c>
    </row>
    <row r="17" spans="1:47" x14ac:dyDescent="0.25">
      <c r="A17" s="1" t="s">
        <v>91</v>
      </c>
      <c r="B17" s="1" t="s">
        <v>92</v>
      </c>
      <c r="C17" s="1" t="s">
        <v>73</v>
      </c>
      <c r="D17" s="1" t="s">
        <v>51</v>
      </c>
      <c r="E17" s="1" t="s">
        <v>56</v>
      </c>
      <c r="F17" s="1" t="s">
        <v>53</v>
      </c>
      <c r="G17" s="1" t="s">
        <v>54</v>
      </c>
      <c r="H17" s="1" t="s">
        <v>55</v>
      </c>
      <c r="I17" s="2">
        <v>91.98</v>
      </c>
      <c r="J17" s="2">
        <v>5.08</v>
      </c>
      <c r="K17" s="2">
        <f t="shared" si="8"/>
        <v>5.08</v>
      </c>
      <c r="L17" s="2">
        <f t="shared" si="9"/>
        <v>0</v>
      </c>
      <c r="N17" s="4">
        <v>0.03</v>
      </c>
      <c r="O17" s="5">
        <v>73.6875</v>
      </c>
      <c r="P17" s="6">
        <v>4.83</v>
      </c>
      <c r="Q17" s="5">
        <v>10704.6975</v>
      </c>
      <c r="R17" s="7">
        <v>0.22</v>
      </c>
      <c r="S17" s="5">
        <v>328.19000000000011</v>
      </c>
      <c r="AL17" s="5" t="str">
        <f t="shared" si="2"/>
        <v/>
      </c>
      <c r="AN17" s="5" t="str">
        <f t="shared" si="3"/>
        <v/>
      </c>
      <c r="AP17" s="5" t="str">
        <f t="shared" si="4"/>
        <v/>
      </c>
      <c r="AS17" s="5">
        <f t="shared" si="5"/>
        <v>11106.575000000001</v>
      </c>
      <c r="AT17" s="11">
        <f t="shared" si="6"/>
        <v>0.99719279173349007</v>
      </c>
      <c r="AU17" s="5">
        <f t="shared" si="7"/>
        <v>997.19279173349014</v>
      </c>
    </row>
    <row r="18" spans="1:47" x14ac:dyDescent="0.25">
      <c r="A18" s="1" t="s">
        <v>91</v>
      </c>
      <c r="B18" s="1" t="s">
        <v>92</v>
      </c>
      <c r="C18" s="1" t="s">
        <v>73</v>
      </c>
      <c r="D18" s="1" t="s">
        <v>51</v>
      </c>
      <c r="E18" s="1" t="s">
        <v>93</v>
      </c>
      <c r="F18" s="1" t="s">
        <v>90</v>
      </c>
      <c r="G18" s="1" t="s">
        <v>54</v>
      </c>
      <c r="H18" s="1" t="s">
        <v>55</v>
      </c>
      <c r="I18" s="2">
        <v>91.98</v>
      </c>
      <c r="J18" s="2">
        <v>9.58</v>
      </c>
      <c r="K18" s="2">
        <f t="shared" si="8"/>
        <v>9.58</v>
      </c>
      <c r="L18" s="2">
        <f t="shared" si="9"/>
        <v>0</v>
      </c>
      <c r="N18" s="4">
        <v>0.15</v>
      </c>
      <c r="O18" s="5">
        <v>491.25</v>
      </c>
      <c r="P18" s="6">
        <v>7.04</v>
      </c>
      <c r="Q18" s="5">
        <v>12479.135</v>
      </c>
      <c r="R18" s="7">
        <v>2.39</v>
      </c>
      <c r="S18" s="5">
        <v>2649.9124999999999</v>
      </c>
      <c r="AL18" s="5" t="str">
        <f t="shared" si="2"/>
        <v/>
      </c>
      <c r="AN18" s="5" t="str">
        <f t="shared" si="3"/>
        <v/>
      </c>
      <c r="AP18" s="5" t="str">
        <f t="shared" si="4"/>
        <v/>
      </c>
      <c r="AS18" s="5">
        <f t="shared" si="5"/>
        <v>15620.297500000001</v>
      </c>
      <c r="AT18" s="11">
        <f t="shared" si="6"/>
        <v>1.4024528778433185</v>
      </c>
      <c r="AU18" s="5">
        <f t="shared" si="7"/>
        <v>1402.4528778433187</v>
      </c>
    </row>
    <row r="19" spans="1:47" x14ac:dyDescent="0.25">
      <c r="A19" s="1" t="s">
        <v>91</v>
      </c>
      <c r="B19" s="1" t="s">
        <v>92</v>
      </c>
      <c r="C19" s="1" t="s">
        <v>73</v>
      </c>
      <c r="D19" s="1" t="s">
        <v>51</v>
      </c>
      <c r="E19" s="1" t="s">
        <v>94</v>
      </c>
      <c r="F19" s="1" t="s">
        <v>90</v>
      </c>
      <c r="G19" s="1" t="s">
        <v>54</v>
      </c>
      <c r="H19" s="1" t="s">
        <v>55</v>
      </c>
      <c r="I19" s="2">
        <v>91.98</v>
      </c>
      <c r="J19" s="2">
        <v>40.409999999999997</v>
      </c>
      <c r="K19" s="2">
        <f t="shared" si="8"/>
        <v>40</v>
      </c>
      <c r="L19" s="2">
        <f t="shared" si="9"/>
        <v>0</v>
      </c>
      <c r="P19" s="6">
        <v>20.329999999999998</v>
      </c>
      <c r="Q19" s="5">
        <v>35701.682500000003</v>
      </c>
      <c r="R19" s="7">
        <v>17.809999999999999</v>
      </c>
      <c r="S19" s="5">
        <v>21398.875</v>
      </c>
      <c r="T19" s="8">
        <v>1.86</v>
      </c>
      <c r="U19" s="5">
        <v>702.24</v>
      </c>
      <c r="AL19" s="5" t="str">
        <f t="shared" si="2"/>
        <v/>
      </c>
      <c r="AN19" s="5" t="str">
        <f t="shared" si="3"/>
        <v/>
      </c>
      <c r="AP19" s="5" t="str">
        <f t="shared" si="4"/>
        <v/>
      </c>
      <c r="AS19" s="5">
        <f t="shared" si="5"/>
        <v>57802.797500000001</v>
      </c>
      <c r="AT19" s="11">
        <f t="shared" si="6"/>
        <v>5.1897666930651978</v>
      </c>
      <c r="AU19" s="5">
        <f t="shared" si="7"/>
        <v>5189.7666930651985</v>
      </c>
    </row>
    <row r="20" spans="1:47" x14ac:dyDescent="0.25">
      <c r="A20" s="1" t="s">
        <v>91</v>
      </c>
      <c r="B20" s="1" t="s">
        <v>92</v>
      </c>
      <c r="C20" s="1" t="s">
        <v>73</v>
      </c>
      <c r="D20" s="1" t="s">
        <v>51</v>
      </c>
      <c r="E20" s="1" t="s">
        <v>89</v>
      </c>
      <c r="F20" s="1" t="s">
        <v>90</v>
      </c>
      <c r="G20" s="1" t="s">
        <v>54</v>
      </c>
      <c r="H20" s="1" t="s">
        <v>55</v>
      </c>
      <c r="I20" s="2">
        <v>91.98</v>
      </c>
      <c r="J20" s="2">
        <v>31.6</v>
      </c>
      <c r="K20" s="2">
        <f t="shared" si="8"/>
        <v>30.57</v>
      </c>
      <c r="L20" s="2">
        <f t="shared" si="9"/>
        <v>0</v>
      </c>
      <c r="N20" s="4">
        <v>4.8499999999999996</v>
      </c>
      <c r="O20" s="5">
        <v>11912.8125</v>
      </c>
      <c r="P20" s="6">
        <v>12.78</v>
      </c>
      <c r="Q20" s="5">
        <v>24738.884999999998</v>
      </c>
      <c r="R20" s="7">
        <v>11.13</v>
      </c>
      <c r="S20" s="5">
        <v>14786.29</v>
      </c>
      <c r="T20" s="8">
        <v>1.76</v>
      </c>
      <c r="U20" s="5">
        <v>701.57500000000005</v>
      </c>
      <c r="Z20" s="9">
        <v>0.05</v>
      </c>
      <c r="AA20" s="5">
        <v>7.9875000000000007</v>
      </c>
      <c r="AL20" s="5" t="str">
        <f t="shared" si="2"/>
        <v/>
      </c>
      <c r="AN20" s="5" t="str">
        <f t="shared" si="3"/>
        <v/>
      </c>
      <c r="AP20" s="5" t="str">
        <f t="shared" si="4"/>
        <v/>
      </c>
      <c r="AS20" s="5">
        <f t="shared" si="5"/>
        <v>52147.549999999996</v>
      </c>
      <c r="AT20" s="11">
        <f t="shared" si="6"/>
        <v>4.6820159199898939</v>
      </c>
      <c r="AU20" s="5">
        <f t="shared" si="7"/>
        <v>4682.0159199898935</v>
      </c>
    </row>
    <row r="21" spans="1:47" x14ac:dyDescent="0.25">
      <c r="A21" s="1" t="s">
        <v>91</v>
      </c>
      <c r="B21" s="1" t="s">
        <v>92</v>
      </c>
      <c r="C21" s="1" t="s">
        <v>73</v>
      </c>
      <c r="D21" s="1" t="s">
        <v>51</v>
      </c>
      <c r="E21" s="1" t="s">
        <v>95</v>
      </c>
      <c r="F21" s="1" t="s">
        <v>90</v>
      </c>
      <c r="G21" s="1" t="s">
        <v>54</v>
      </c>
      <c r="H21" s="1" t="s">
        <v>55</v>
      </c>
      <c r="I21" s="2">
        <v>91.98</v>
      </c>
      <c r="J21" s="2">
        <v>0.03</v>
      </c>
      <c r="K21" s="2">
        <f t="shared" si="8"/>
        <v>0.03</v>
      </c>
      <c r="L21" s="2">
        <f t="shared" si="9"/>
        <v>0</v>
      </c>
      <c r="R21" s="7">
        <v>0.02</v>
      </c>
      <c r="S21" s="5">
        <v>22.175000000000001</v>
      </c>
      <c r="T21" s="8">
        <v>0.01</v>
      </c>
      <c r="U21" s="5">
        <v>3.3250000000000002</v>
      </c>
      <c r="AL21" s="5" t="str">
        <f t="shared" si="2"/>
        <v/>
      </c>
      <c r="AN21" s="5" t="str">
        <f t="shared" si="3"/>
        <v/>
      </c>
      <c r="AP21" s="5" t="str">
        <f t="shared" si="4"/>
        <v/>
      </c>
      <c r="AS21" s="5">
        <f t="shared" si="5"/>
        <v>25.5</v>
      </c>
      <c r="AT21" s="11">
        <f t="shared" si="6"/>
        <v>2.289492142195411E-3</v>
      </c>
      <c r="AU21" s="5">
        <f t="shared" si="7"/>
        <v>2.2894921421954106</v>
      </c>
    </row>
    <row r="22" spans="1:47" x14ac:dyDescent="0.25">
      <c r="A22" s="1" t="s">
        <v>96</v>
      </c>
      <c r="B22" s="1" t="s">
        <v>97</v>
      </c>
      <c r="C22" s="1" t="s">
        <v>98</v>
      </c>
      <c r="D22" s="1" t="s">
        <v>99</v>
      </c>
      <c r="E22" s="1" t="s">
        <v>52</v>
      </c>
      <c r="F22" s="1" t="s">
        <v>100</v>
      </c>
      <c r="G22" s="1" t="s">
        <v>54</v>
      </c>
      <c r="H22" s="1" t="s">
        <v>55</v>
      </c>
      <c r="I22" s="2">
        <v>16.21</v>
      </c>
      <c r="J22" s="2">
        <v>16.239999999999998</v>
      </c>
      <c r="K22" s="2">
        <f t="shared" si="8"/>
        <v>3.04</v>
      </c>
      <c r="L22" s="2">
        <f t="shared" si="9"/>
        <v>1.53</v>
      </c>
      <c r="P22" s="6">
        <v>0.67999999999999994</v>
      </c>
      <c r="Q22" s="5">
        <v>1509.885</v>
      </c>
      <c r="R22" s="7">
        <v>2.3199999999999998</v>
      </c>
      <c r="S22" s="5">
        <v>3113.37</v>
      </c>
      <c r="T22" s="8">
        <v>0.04</v>
      </c>
      <c r="U22" s="5">
        <v>15.96</v>
      </c>
      <c r="AL22" s="5" t="str">
        <f t="shared" si="2"/>
        <v/>
      </c>
      <c r="AN22" s="5" t="str">
        <f t="shared" si="3"/>
        <v/>
      </c>
      <c r="AO22" s="2">
        <v>0.21</v>
      </c>
      <c r="AP22" s="5">
        <f t="shared" si="4"/>
        <v>0.21</v>
      </c>
      <c r="AQ22" s="2">
        <v>0.28000000000000003</v>
      </c>
      <c r="AR22" s="2">
        <v>1.04</v>
      </c>
      <c r="AS22" s="5">
        <f t="shared" si="5"/>
        <v>4639.2150000000001</v>
      </c>
      <c r="AT22" s="11">
        <f t="shared" si="6"/>
        <v>0.41652730542961114</v>
      </c>
      <c r="AU22" s="5">
        <f t="shared" si="7"/>
        <v>416.52730542961115</v>
      </c>
    </row>
    <row r="23" spans="1:47" x14ac:dyDescent="0.25">
      <c r="A23" s="1" t="s">
        <v>101</v>
      </c>
      <c r="B23" s="1" t="s">
        <v>67</v>
      </c>
      <c r="C23" s="1" t="s">
        <v>59</v>
      </c>
      <c r="D23" s="1" t="s">
        <v>51</v>
      </c>
      <c r="E23" s="1" t="s">
        <v>102</v>
      </c>
      <c r="F23" s="1" t="s">
        <v>100</v>
      </c>
      <c r="G23" s="1" t="s">
        <v>54</v>
      </c>
      <c r="H23" s="1" t="s">
        <v>55</v>
      </c>
      <c r="I23" s="2">
        <v>123.76</v>
      </c>
      <c r="J23" s="2">
        <v>23.9</v>
      </c>
      <c r="K23" s="2">
        <f t="shared" si="8"/>
        <v>3.27</v>
      </c>
      <c r="L23" s="2">
        <f t="shared" si="9"/>
        <v>0</v>
      </c>
      <c r="N23" s="4">
        <v>0.37</v>
      </c>
      <c r="O23" s="5">
        <v>908.8125</v>
      </c>
      <c r="P23" s="6">
        <v>0.03</v>
      </c>
      <c r="Q23" s="5">
        <v>58.072499999999998</v>
      </c>
      <c r="R23" s="7">
        <v>2.87</v>
      </c>
      <c r="S23" s="5">
        <v>3818.5349999999999</v>
      </c>
      <c r="AL23" s="5" t="str">
        <f t="shared" si="2"/>
        <v/>
      </c>
      <c r="AN23" s="5" t="str">
        <f t="shared" si="3"/>
        <v/>
      </c>
      <c r="AP23" s="5" t="str">
        <f t="shared" si="4"/>
        <v/>
      </c>
      <c r="AS23" s="5">
        <f t="shared" si="5"/>
        <v>4785.42</v>
      </c>
      <c r="AT23" s="11">
        <f t="shared" si="6"/>
        <v>0.42965417596489269</v>
      </c>
      <c r="AU23" s="5">
        <f t="shared" si="7"/>
        <v>429.65417596489272</v>
      </c>
    </row>
    <row r="24" spans="1:47" x14ac:dyDescent="0.25">
      <c r="A24" s="1" t="s">
        <v>101</v>
      </c>
      <c r="B24" s="1" t="s">
        <v>67</v>
      </c>
      <c r="C24" s="1" t="s">
        <v>59</v>
      </c>
      <c r="D24" s="1" t="s">
        <v>51</v>
      </c>
      <c r="E24" s="1" t="s">
        <v>103</v>
      </c>
      <c r="F24" s="1" t="s">
        <v>100</v>
      </c>
      <c r="G24" s="1" t="s">
        <v>54</v>
      </c>
      <c r="H24" s="1" t="s">
        <v>55</v>
      </c>
      <c r="I24" s="2">
        <v>123.76</v>
      </c>
      <c r="J24" s="2">
        <v>20</v>
      </c>
      <c r="K24" s="2">
        <f t="shared" si="8"/>
        <v>4.49</v>
      </c>
      <c r="L24" s="2">
        <f t="shared" si="9"/>
        <v>0</v>
      </c>
      <c r="N24" s="4">
        <v>0.55000000000000004</v>
      </c>
      <c r="O24" s="5">
        <v>1350.9375</v>
      </c>
      <c r="P24" s="6">
        <v>1.47</v>
      </c>
      <c r="Q24" s="5">
        <v>2845.5524999999998</v>
      </c>
      <c r="R24" s="7">
        <v>2.4700000000000002</v>
      </c>
      <c r="S24" s="5">
        <v>3286.335</v>
      </c>
      <c r="AL24" s="5" t="str">
        <f t="shared" si="2"/>
        <v/>
      </c>
      <c r="AN24" s="5" t="str">
        <f t="shared" si="3"/>
        <v/>
      </c>
      <c r="AP24" s="5" t="str">
        <f t="shared" si="4"/>
        <v/>
      </c>
      <c r="AS24" s="5">
        <f t="shared" si="5"/>
        <v>7482.8249999999998</v>
      </c>
      <c r="AT24" s="11">
        <f t="shared" si="6"/>
        <v>0.67183800152640694</v>
      </c>
      <c r="AU24" s="5">
        <f t="shared" si="7"/>
        <v>671.83800152640686</v>
      </c>
    </row>
    <row r="25" spans="1:47" x14ac:dyDescent="0.25">
      <c r="A25" s="1" t="s">
        <v>101</v>
      </c>
      <c r="B25" s="1" t="s">
        <v>67</v>
      </c>
      <c r="C25" s="1" t="s">
        <v>59</v>
      </c>
      <c r="D25" s="1" t="s">
        <v>51</v>
      </c>
      <c r="E25" s="1" t="s">
        <v>78</v>
      </c>
      <c r="F25" s="1" t="s">
        <v>100</v>
      </c>
      <c r="G25" s="1" t="s">
        <v>54</v>
      </c>
      <c r="H25" s="1" t="s">
        <v>55</v>
      </c>
      <c r="I25" s="2">
        <v>123.76</v>
      </c>
      <c r="J25" s="2">
        <v>38.35</v>
      </c>
      <c r="K25" s="2">
        <f t="shared" si="8"/>
        <v>38.36</v>
      </c>
      <c r="L25" s="2">
        <f t="shared" si="9"/>
        <v>0</v>
      </c>
      <c r="N25" s="4">
        <v>10.199999999999999</v>
      </c>
      <c r="O25" s="5">
        <v>25053.75</v>
      </c>
      <c r="P25" s="6">
        <v>16.87</v>
      </c>
      <c r="Q25" s="5">
        <v>32656.102500000001</v>
      </c>
      <c r="R25" s="7">
        <v>11.24</v>
      </c>
      <c r="S25" s="5">
        <v>14954.82</v>
      </c>
      <c r="Z25" s="9">
        <v>0.05</v>
      </c>
      <c r="AA25" s="5">
        <v>7.9875000000000007</v>
      </c>
      <c r="AL25" s="5" t="str">
        <f t="shared" si="2"/>
        <v/>
      </c>
      <c r="AN25" s="5" t="str">
        <f t="shared" si="3"/>
        <v/>
      </c>
      <c r="AP25" s="5" t="str">
        <f t="shared" si="4"/>
        <v/>
      </c>
      <c r="AS25" s="5">
        <f t="shared" si="5"/>
        <v>72672.66</v>
      </c>
      <c r="AT25" s="11">
        <f t="shared" si="6"/>
        <v>6.5248425106838734</v>
      </c>
      <c r="AU25" s="5">
        <f t="shared" si="7"/>
        <v>6524.8425106838731</v>
      </c>
    </row>
    <row r="26" spans="1:47" x14ac:dyDescent="0.25">
      <c r="A26" s="1" t="s">
        <v>104</v>
      </c>
      <c r="B26" s="1" t="s">
        <v>105</v>
      </c>
      <c r="C26" s="1" t="s">
        <v>106</v>
      </c>
      <c r="D26" s="1" t="s">
        <v>51</v>
      </c>
      <c r="E26" s="1" t="s">
        <v>102</v>
      </c>
      <c r="F26" s="1" t="s">
        <v>100</v>
      </c>
      <c r="G26" s="1" t="s">
        <v>54</v>
      </c>
      <c r="H26" s="1" t="s">
        <v>55</v>
      </c>
      <c r="I26" s="2">
        <v>14.52</v>
      </c>
      <c r="J26" s="2">
        <v>12.32</v>
      </c>
      <c r="K26" s="2">
        <f t="shared" si="8"/>
        <v>7.91</v>
      </c>
      <c r="L26" s="2">
        <f t="shared" si="9"/>
        <v>0.6</v>
      </c>
      <c r="N26" s="4">
        <v>1.53</v>
      </c>
      <c r="O26" s="5">
        <v>3758.0625</v>
      </c>
      <c r="P26" s="6">
        <v>1.47</v>
      </c>
      <c r="Q26" s="5">
        <v>2845.5524999999998</v>
      </c>
      <c r="R26" s="7">
        <v>1.37</v>
      </c>
      <c r="S26" s="5">
        <v>1822.7850000000001</v>
      </c>
      <c r="Z26" s="9">
        <v>3.54</v>
      </c>
      <c r="AA26" s="5">
        <v>565.51499999999999</v>
      </c>
      <c r="AL26" s="5" t="str">
        <f t="shared" si="2"/>
        <v/>
      </c>
      <c r="AN26" s="5" t="str">
        <f t="shared" si="3"/>
        <v/>
      </c>
      <c r="AP26" s="5" t="str">
        <f t="shared" si="4"/>
        <v/>
      </c>
      <c r="AR26" s="2">
        <v>0.6</v>
      </c>
      <c r="AS26" s="5">
        <f t="shared" si="5"/>
        <v>8991.9149999999991</v>
      </c>
      <c r="AT26" s="11">
        <f t="shared" si="6"/>
        <v>0.80733014650153123</v>
      </c>
      <c r="AU26" s="5">
        <f t="shared" si="7"/>
        <v>807.3301465015312</v>
      </c>
    </row>
    <row r="27" spans="1:47" x14ac:dyDescent="0.25">
      <c r="A27" s="1" t="s">
        <v>104</v>
      </c>
      <c r="B27" s="1" t="s">
        <v>105</v>
      </c>
      <c r="C27" s="1" t="s">
        <v>106</v>
      </c>
      <c r="D27" s="1" t="s">
        <v>51</v>
      </c>
      <c r="E27" s="1" t="s">
        <v>103</v>
      </c>
      <c r="F27" s="1" t="s">
        <v>100</v>
      </c>
      <c r="G27" s="1" t="s">
        <v>54</v>
      </c>
      <c r="H27" s="1" t="s">
        <v>55</v>
      </c>
      <c r="I27" s="2">
        <v>14.52</v>
      </c>
      <c r="J27" s="2">
        <v>0.19</v>
      </c>
      <c r="K27" s="2">
        <f t="shared" si="8"/>
        <v>0.11</v>
      </c>
      <c r="L27" s="2">
        <f t="shared" si="9"/>
        <v>0</v>
      </c>
      <c r="R27" s="7">
        <v>0.11</v>
      </c>
      <c r="S27" s="5">
        <v>146.35499999999999</v>
      </c>
      <c r="AL27" s="5" t="str">
        <f t="shared" si="2"/>
        <v/>
      </c>
      <c r="AN27" s="5" t="str">
        <f t="shared" si="3"/>
        <v/>
      </c>
      <c r="AP27" s="5" t="str">
        <f t="shared" si="4"/>
        <v/>
      </c>
      <c r="AS27" s="5">
        <f t="shared" si="5"/>
        <v>146.35499999999999</v>
      </c>
      <c r="AT27" s="11">
        <f t="shared" si="6"/>
        <v>1.3140338136118014E-2</v>
      </c>
      <c r="AU27" s="5">
        <f t="shared" si="7"/>
        <v>13.140338136118014</v>
      </c>
    </row>
    <row r="28" spans="1:47" x14ac:dyDescent="0.25">
      <c r="A28" s="1" t="s">
        <v>104</v>
      </c>
      <c r="B28" s="1" t="s">
        <v>105</v>
      </c>
      <c r="C28" s="1" t="s">
        <v>106</v>
      </c>
      <c r="D28" s="1" t="s">
        <v>51</v>
      </c>
      <c r="E28" s="1" t="s">
        <v>78</v>
      </c>
      <c r="F28" s="1" t="s">
        <v>100</v>
      </c>
      <c r="G28" s="1" t="s">
        <v>54</v>
      </c>
      <c r="H28" s="1" t="s">
        <v>55</v>
      </c>
      <c r="I28" s="2">
        <v>14.52</v>
      </c>
      <c r="J28" s="2">
        <v>1.08</v>
      </c>
      <c r="K28" s="2">
        <f t="shared" si="8"/>
        <v>1.06</v>
      </c>
      <c r="L28" s="2">
        <f t="shared" si="9"/>
        <v>0</v>
      </c>
      <c r="P28" s="6">
        <v>0.17</v>
      </c>
      <c r="Q28" s="5">
        <v>329.07749999999999</v>
      </c>
      <c r="R28" s="7">
        <v>0.52</v>
      </c>
      <c r="S28" s="5">
        <v>691.86</v>
      </c>
      <c r="Z28" s="9">
        <v>0.37</v>
      </c>
      <c r="AA28" s="5">
        <v>59.107500000000002</v>
      </c>
      <c r="AL28" s="5" t="str">
        <f t="shared" si="2"/>
        <v/>
      </c>
      <c r="AN28" s="5" t="str">
        <f t="shared" si="3"/>
        <v/>
      </c>
      <c r="AP28" s="5" t="str">
        <f t="shared" si="4"/>
        <v/>
      </c>
      <c r="AS28" s="5">
        <f t="shared" si="5"/>
        <v>1080.0450000000001</v>
      </c>
      <c r="AT28" s="11">
        <f t="shared" si="6"/>
        <v>9.6970766302644812E-2</v>
      </c>
      <c r="AU28" s="5">
        <f t="shared" si="7"/>
        <v>96.970766302644805</v>
      </c>
    </row>
    <row r="29" spans="1:47" x14ac:dyDescent="0.25">
      <c r="A29" s="1" t="s">
        <v>107</v>
      </c>
      <c r="B29" s="1" t="s">
        <v>108</v>
      </c>
      <c r="C29" s="1" t="s">
        <v>109</v>
      </c>
      <c r="D29" s="1" t="s">
        <v>51</v>
      </c>
      <c r="E29" s="1" t="s">
        <v>102</v>
      </c>
      <c r="F29" s="1" t="s">
        <v>100</v>
      </c>
      <c r="G29" s="1" t="s">
        <v>54</v>
      </c>
      <c r="H29" s="1" t="s">
        <v>55</v>
      </c>
      <c r="I29" s="2">
        <v>3.14</v>
      </c>
      <c r="J29" s="2">
        <v>3.19</v>
      </c>
      <c r="K29" s="2">
        <f t="shared" si="8"/>
        <v>3.1399999999999997</v>
      </c>
      <c r="L29" s="2">
        <f t="shared" si="9"/>
        <v>0</v>
      </c>
      <c r="P29" s="6">
        <v>0.04</v>
      </c>
      <c r="Q29" s="5">
        <v>77.430000000000007</v>
      </c>
      <c r="R29" s="7">
        <v>1.2</v>
      </c>
      <c r="S29" s="5">
        <v>1596.6</v>
      </c>
      <c r="Z29" s="9">
        <v>1.9</v>
      </c>
      <c r="AA29" s="5">
        <v>303.52499999999998</v>
      </c>
      <c r="AL29" s="5" t="str">
        <f t="shared" si="2"/>
        <v/>
      </c>
      <c r="AN29" s="5" t="str">
        <f t="shared" si="3"/>
        <v/>
      </c>
      <c r="AP29" s="5" t="str">
        <f t="shared" si="4"/>
        <v/>
      </c>
      <c r="AS29" s="5">
        <f t="shared" si="5"/>
        <v>1977.5549999999998</v>
      </c>
      <c r="AT29" s="11">
        <f t="shared" si="6"/>
        <v>0.17755280914742141</v>
      </c>
      <c r="AU29" s="5">
        <f t="shared" si="7"/>
        <v>177.55280914742141</v>
      </c>
    </row>
    <row r="30" spans="1:47" x14ac:dyDescent="0.25">
      <c r="A30" s="1" t="s">
        <v>110</v>
      </c>
      <c r="B30" s="1" t="s">
        <v>67</v>
      </c>
      <c r="C30" s="1" t="s">
        <v>59</v>
      </c>
      <c r="D30" s="1" t="s">
        <v>51</v>
      </c>
      <c r="E30" s="1" t="s">
        <v>60</v>
      </c>
      <c r="F30" s="1" t="s">
        <v>100</v>
      </c>
      <c r="G30" s="1" t="s">
        <v>54</v>
      </c>
      <c r="H30" s="1" t="s">
        <v>55</v>
      </c>
      <c r="I30" s="2">
        <v>80</v>
      </c>
      <c r="J30" s="2">
        <v>40.020000000000003</v>
      </c>
      <c r="K30" s="2">
        <f t="shared" si="8"/>
        <v>37.879999999999995</v>
      </c>
      <c r="L30" s="2">
        <f t="shared" si="9"/>
        <v>0</v>
      </c>
      <c r="P30" s="6">
        <v>23.4</v>
      </c>
      <c r="Q30" s="5">
        <v>45296.55</v>
      </c>
      <c r="R30" s="7">
        <v>8.2100000000000009</v>
      </c>
      <c r="S30" s="5">
        <v>10923.405000000001</v>
      </c>
      <c r="T30" s="8">
        <v>0.08</v>
      </c>
      <c r="U30" s="5">
        <v>31.92</v>
      </c>
      <c r="Z30" s="9">
        <v>6.19</v>
      </c>
      <c r="AA30" s="5">
        <v>988.85250000000008</v>
      </c>
      <c r="AL30" s="5" t="str">
        <f t="shared" si="2"/>
        <v/>
      </c>
      <c r="AN30" s="5" t="str">
        <f t="shared" si="3"/>
        <v/>
      </c>
      <c r="AP30" s="5" t="str">
        <f t="shared" si="4"/>
        <v/>
      </c>
      <c r="AS30" s="5">
        <f t="shared" si="5"/>
        <v>57240.727500000001</v>
      </c>
      <c r="AT30" s="11">
        <f t="shared" si="6"/>
        <v>5.1393017970509325</v>
      </c>
      <c r="AU30" s="5">
        <f t="shared" si="7"/>
        <v>5139.3017970509327</v>
      </c>
    </row>
    <row r="31" spans="1:47" x14ac:dyDescent="0.25">
      <c r="A31" s="1" t="s">
        <v>110</v>
      </c>
      <c r="B31" s="1" t="s">
        <v>67</v>
      </c>
      <c r="C31" s="1" t="s">
        <v>59</v>
      </c>
      <c r="D31" s="1" t="s">
        <v>51</v>
      </c>
      <c r="E31" s="1" t="s">
        <v>74</v>
      </c>
      <c r="F31" s="1" t="s">
        <v>100</v>
      </c>
      <c r="G31" s="1" t="s">
        <v>54</v>
      </c>
      <c r="H31" s="1" t="s">
        <v>55</v>
      </c>
      <c r="I31" s="2">
        <v>80</v>
      </c>
      <c r="J31" s="2">
        <v>36.630000000000003</v>
      </c>
      <c r="K31" s="2">
        <f t="shared" si="8"/>
        <v>7.73</v>
      </c>
      <c r="L31" s="2">
        <f t="shared" si="9"/>
        <v>0</v>
      </c>
      <c r="R31" s="7">
        <v>4.8600000000000003</v>
      </c>
      <c r="S31" s="5">
        <v>6466.23</v>
      </c>
      <c r="T31" s="8">
        <v>2.87</v>
      </c>
      <c r="U31" s="5">
        <v>1145.1300000000001</v>
      </c>
      <c r="AL31" s="5" t="str">
        <f t="shared" si="2"/>
        <v/>
      </c>
      <c r="AN31" s="5" t="str">
        <f t="shared" si="3"/>
        <v/>
      </c>
      <c r="AP31" s="5" t="str">
        <f t="shared" si="4"/>
        <v/>
      </c>
      <c r="AS31" s="5">
        <f t="shared" si="5"/>
        <v>7611.36</v>
      </c>
      <c r="AT31" s="11">
        <f t="shared" si="6"/>
        <v>0.68337838868315537</v>
      </c>
      <c r="AU31" s="5">
        <f t="shared" si="7"/>
        <v>683.37838868315544</v>
      </c>
    </row>
    <row r="32" spans="1:47" x14ac:dyDescent="0.25">
      <c r="A32" s="1" t="s">
        <v>111</v>
      </c>
      <c r="B32" s="1" t="s">
        <v>112</v>
      </c>
      <c r="C32" s="1" t="s">
        <v>113</v>
      </c>
      <c r="D32" s="1" t="s">
        <v>51</v>
      </c>
      <c r="E32" s="1" t="s">
        <v>103</v>
      </c>
      <c r="F32" s="1" t="s">
        <v>100</v>
      </c>
      <c r="G32" s="1" t="s">
        <v>54</v>
      </c>
      <c r="H32" s="1" t="s">
        <v>55</v>
      </c>
      <c r="I32" s="32">
        <v>87.9</v>
      </c>
      <c r="J32" s="2">
        <v>20.18</v>
      </c>
      <c r="K32" s="2">
        <f t="shared" si="8"/>
        <v>8.0221999999999998</v>
      </c>
      <c r="L32" s="2">
        <f t="shared" si="9"/>
        <v>0</v>
      </c>
      <c r="N32" s="4">
        <v>0.51</v>
      </c>
      <c r="O32" s="5">
        <v>1252.6875</v>
      </c>
      <c r="P32" s="30">
        <v>3.4521999999999999</v>
      </c>
      <c r="Q32" s="31">
        <v>7796.3990000000003</v>
      </c>
      <c r="R32" s="7">
        <v>1.49</v>
      </c>
      <c r="S32" s="5">
        <v>1982.4449999999999</v>
      </c>
      <c r="T32" s="8">
        <v>2.57</v>
      </c>
      <c r="U32" s="5">
        <v>1025.43</v>
      </c>
      <c r="AL32" s="5" t="str">
        <f t="shared" si="2"/>
        <v/>
      </c>
      <c r="AN32" s="5" t="str">
        <f t="shared" si="3"/>
        <v/>
      </c>
      <c r="AP32" s="5" t="str">
        <f t="shared" si="4"/>
        <v/>
      </c>
      <c r="AS32" s="5">
        <f t="shared" si="5"/>
        <v>12056.961500000001</v>
      </c>
      <c r="AT32" s="11">
        <f t="shared" si="6"/>
        <v>1.0825222985491216</v>
      </c>
      <c r="AU32" s="5">
        <f t="shared" si="7"/>
        <v>1082.5222985491216</v>
      </c>
    </row>
    <row r="33" spans="1:47" x14ac:dyDescent="0.25">
      <c r="A33" s="1" t="s">
        <v>111</v>
      </c>
      <c r="B33" s="1" t="s">
        <v>112</v>
      </c>
      <c r="C33" s="1" t="s">
        <v>113</v>
      </c>
      <c r="D33" s="1" t="s">
        <v>51</v>
      </c>
      <c r="E33" s="1" t="s">
        <v>61</v>
      </c>
      <c r="F33" s="1" t="s">
        <v>100</v>
      </c>
      <c r="G33" s="1" t="s">
        <v>54</v>
      </c>
      <c r="H33" s="1" t="s">
        <v>55</v>
      </c>
      <c r="I33" s="32">
        <v>87.9</v>
      </c>
      <c r="J33" s="2">
        <v>40.78</v>
      </c>
      <c r="K33" s="2">
        <f t="shared" si="8"/>
        <v>29.419999999999998</v>
      </c>
      <c r="L33" s="2">
        <f t="shared" si="9"/>
        <v>0</v>
      </c>
      <c r="P33" s="6">
        <v>23.59</v>
      </c>
      <c r="Q33" s="5">
        <v>45670.795000000013</v>
      </c>
      <c r="R33" s="7">
        <v>5.79</v>
      </c>
      <c r="S33" s="5">
        <v>7703.5950000000003</v>
      </c>
      <c r="T33" s="8">
        <v>0.04</v>
      </c>
      <c r="U33" s="5">
        <v>15.96</v>
      </c>
      <c r="AL33" s="5" t="str">
        <f t="shared" si="2"/>
        <v/>
      </c>
      <c r="AN33" s="5" t="str">
        <f t="shared" si="3"/>
        <v/>
      </c>
      <c r="AP33" s="5" t="str">
        <f t="shared" si="4"/>
        <v/>
      </c>
      <c r="AS33" s="5">
        <f t="shared" si="5"/>
        <v>53390.350000000013</v>
      </c>
      <c r="AT33" s="11">
        <f t="shared" si="6"/>
        <v>4.7935994821201096</v>
      </c>
      <c r="AU33" s="5">
        <f t="shared" si="7"/>
        <v>4793.5994821201093</v>
      </c>
    </row>
    <row r="34" spans="1:47" x14ac:dyDescent="0.25">
      <c r="A34" s="1" t="s">
        <v>111</v>
      </c>
      <c r="B34" s="1" t="s">
        <v>112</v>
      </c>
      <c r="C34" s="1" t="s">
        <v>113</v>
      </c>
      <c r="D34" s="1" t="s">
        <v>51</v>
      </c>
      <c r="E34" s="1" t="s">
        <v>52</v>
      </c>
      <c r="F34" s="1" t="s">
        <v>100</v>
      </c>
      <c r="G34" s="1" t="s">
        <v>54</v>
      </c>
      <c r="H34" s="1" t="s">
        <v>55</v>
      </c>
      <c r="I34" s="32">
        <v>87.9</v>
      </c>
      <c r="J34" s="2">
        <v>20.5</v>
      </c>
      <c r="K34" s="2">
        <f t="shared" si="8"/>
        <v>15.81</v>
      </c>
      <c r="L34" s="2">
        <f t="shared" si="9"/>
        <v>0.23</v>
      </c>
      <c r="P34" s="6">
        <v>12.9</v>
      </c>
      <c r="Q34" s="5">
        <v>24980.853749999998</v>
      </c>
      <c r="R34" s="7">
        <v>2.86</v>
      </c>
      <c r="S34" s="5">
        <v>3834.0574999999999</v>
      </c>
      <c r="T34" s="8">
        <v>0.05</v>
      </c>
      <c r="U34" s="5">
        <v>19.95</v>
      </c>
      <c r="AL34" s="5" t="str">
        <f t="shared" si="2"/>
        <v/>
      </c>
      <c r="AN34" s="5" t="str">
        <f t="shared" si="3"/>
        <v/>
      </c>
      <c r="AR34" s="2">
        <v>0.23</v>
      </c>
      <c r="AS34" s="5">
        <f t="shared" si="5"/>
        <v>28834.861249999998</v>
      </c>
      <c r="AT34" s="11">
        <f t="shared" si="6"/>
        <v>2.5889093432615664</v>
      </c>
      <c r="AU34" s="5">
        <f t="shared" si="7"/>
        <v>2588.9093432615664</v>
      </c>
    </row>
    <row r="35" spans="1:47" x14ac:dyDescent="0.25">
      <c r="A35" s="1" t="s">
        <v>114</v>
      </c>
      <c r="B35" s="1" t="s">
        <v>115</v>
      </c>
      <c r="C35" s="1" t="s">
        <v>116</v>
      </c>
      <c r="D35" s="1" t="s">
        <v>51</v>
      </c>
      <c r="E35" s="1" t="s">
        <v>95</v>
      </c>
      <c r="F35" s="1" t="s">
        <v>100</v>
      </c>
      <c r="G35" s="1" t="s">
        <v>54</v>
      </c>
      <c r="H35" s="1" t="s">
        <v>55</v>
      </c>
      <c r="I35" s="2">
        <v>80</v>
      </c>
      <c r="J35" s="2">
        <v>40.17</v>
      </c>
      <c r="K35" s="2">
        <f t="shared" si="8"/>
        <v>0.19</v>
      </c>
      <c r="L35" s="2">
        <f t="shared" si="9"/>
        <v>0.14000000000000001</v>
      </c>
      <c r="N35" s="4">
        <v>0.03</v>
      </c>
      <c r="O35" s="5">
        <v>85.96875</v>
      </c>
      <c r="P35" s="6">
        <v>0.12</v>
      </c>
      <c r="Q35" s="5">
        <v>271.005</v>
      </c>
      <c r="R35" s="7">
        <v>0.04</v>
      </c>
      <c r="S35" s="5">
        <v>62.09</v>
      </c>
      <c r="AL35" s="5" t="str">
        <f t="shared" ref="AL35:AL61" si="10">IF(AK35&gt;0,AK35*$AL$1,"")</f>
        <v/>
      </c>
      <c r="AN35" s="5" t="str">
        <f t="shared" ref="AN35:AN61" si="11">IF(AM35&gt;0,AM35*$AN$1,"")</f>
        <v/>
      </c>
      <c r="AR35" s="2">
        <v>0.14000000000000001</v>
      </c>
      <c r="AS35" s="5">
        <f t="shared" ref="AS35:AS37" si="12">SUM(O35,Q35,S35,U35,W35,Y35,AA35,AC35,AF35,AH35,AJ35)</f>
        <v>419.06375000000003</v>
      </c>
      <c r="AT35" s="11">
        <f t="shared" ref="AT35:AT37" si="13">(AS35/$AS$62)*100</f>
        <v>3.7625222066821264E-2</v>
      </c>
      <c r="AU35" s="5">
        <f t="shared" ref="AU35:AU37" si="14">(AT35/100)*$AU$1</f>
        <v>37.625222066821266</v>
      </c>
    </row>
    <row r="36" spans="1:47" x14ac:dyDescent="0.25">
      <c r="A36" s="1" t="s">
        <v>117</v>
      </c>
      <c r="B36" s="1" t="s">
        <v>118</v>
      </c>
      <c r="C36" s="1" t="s">
        <v>119</v>
      </c>
      <c r="D36" s="1" t="s">
        <v>51</v>
      </c>
      <c r="E36" s="1" t="s">
        <v>120</v>
      </c>
      <c r="F36" s="1" t="s">
        <v>90</v>
      </c>
      <c r="G36" s="1" t="s">
        <v>54</v>
      </c>
      <c r="H36" s="1" t="s">
        <v>55</v>
      </c>
      <c r="I36" s="2">
        <v>200</v>
      </c>
      <c r="J36" s="2">
        <v>40.47</v>
      </c>
      <c r="K36" s="2">
        <f t="shared" si="8"/>
        <v>16.389999999999997</v>
      </c>
      <c r="L36" s="2">
        <f t="shared" si="9"/>
        <v>0</v>
      </c>
      <c r="P36" s="6">
        <v>0.83</v>
      </c>
      <c r="Q36" s="5">
        <v>1606.6724999999999</v>
      </c>
      <c r="R36" s="7">
        <v>15.34</v>
      </c>
      <c r="S36" s="5">
        <v>20409.87</v>
      </c>
      <c r="T36" s="8">
        <v>0.22</v>
      </c>
      <c r="U36" s="5">
        <v>87.78</v>
      </c>
      <c r="AL36" s="5" t="str">
        <f t="shared" si="10"/>
        <v/>
      </c>
      <c r="AN36" s="5" t="str">
        <f t="shared" si="11"/>
        <v/>
      </c>
      <c r="AP36" s="5" t="str">
        <f t="shared" ref="AP36:AP54" si="15">IF(AO36&gt;0,AO36*$AP$1,"")</f>
        <v/>
      </c>
      <c r="AS36" s="5">
        <f t="shared" si="12"/>
        <v>22104.322499999998</v>
      </c>
      <c r="AT36" s="11">
        <f t="shared" si="13"/>
        <v>1.9846146146001262</v>
      </c>
      <c r="AU36" s="5">
        <f t="shared" si="14"/>
        <v>1984.6146146001261</v>
      </c>
    </row>
    <row r="37" spans="1:47" x14ac:dyDescent="0.25">
      <c r="A37" s="1" t="s">
        <v>117</v>
      </c>
      <c r="B37" s="1" t="s">
        <v>118</v>
      </c>
      <c r="C37" s="1" t="s">
        <v>119</v>
      </c>
      <c r="D37" s="1" t="s">
        <v>51</v>
      </c>
      <c r="E37" s="1" t="s">
        <v>70</v>
      </c>
      <c r="F37" s="1" t="s">
        <v>90</v>
      </c>
      <c r="G37" s="1" t="s">
        <v>54</v>
      </c>
      <c r="H37" s="1" t="s">
        <v>55</v>
      </c>
      <c r="I37" s="2">
        <v>200</v>
      </c>
      <c r="J37" s="2">
        <v>37.950000000000003</v>
      </c>
      <c r="K37" s="2">
        <f t="shared" si="8"/>
        <v>3.23</v>
      </c>
      <c r="L37" s="2">
        <f t="shared" si="9"/>
        <v>0</v>
      </c>
      <c r="R37" s="7">
        <v>0.39</v>
      </c>
      <c r="S37" s="5">
        <v>518.89499999999998</v>
      </c>
      <c r="T37" s="8">
        <v>2.84</v>
      </c>
      <c r="U37" s="5">
        <v>1133.1600000000001</v>
      </c>
      <c r="AL37" s="5" t="str">
        <f t="shared" si="10"/>
        <v/>
      </c>
      <c r="AN37" s="5" t="str">
        <f t="shared" si="11"/>
        <v/>
      </c>
      <c r="AP37" s="5" t="str">
        <f t="shared" si="15"/>
        <v/>
      </c>
      <c r="AS37" s="5">
        <f t="shared" si="12"/>
        <v>1652.0550000000001</v>
      </c>
      <c r="AT37" s="11">
        <f t="shared" si="13"/>
        <v>0.14832811533233881</v>
      </c>
      <c r="AU37" s="5">
        <f t="shared" si="14"/>
        <v>148.3281153323388</v>
      </c>
    </row>
    <row r="38" spans="1:47" x14ac:dyDescent="0.25">
      <c r="A38" s="1" t="s">
        <v>121</v>
      </c>
      <c r="B38" s="1" t="s">
        <v>122</v>
      </c>
      <c r="C38" s="1" t="s">
        <v>123</v>
      </c>
      <c r="D38" s="1" t="s">
        <v>51</v>
      </c>
      <c r="E38" s="1" t="s">
        <v>124</v>
      </c>
      <c r="F38" s="1" t="s">
        <v>90</v>
      </c>
      <c r="G38" s="1" t="s">
        <v>54</v>
      </c>
      <c r="H38" s="1" t="s">
        <v>55</v>
      </c>
      <c r="I38" s="2">
        <v>20.34</v>
      </c>
      <c r="J38" s="2">
        <v>19.79</v>
      </c>
      <c r="K38" s="2">
        <f t="shared" si="8"/>
        <v>17.88</v>
      </c>
      <c r="L38" s="2">
        <f t="shared" si="9"/>
        <v>1.9</v>
      </c>
      <c r="N38" s="4">
        <v>7.0000000000000007E-2</v>
      </c>
      <c r="O38" s="5">
        <v>171.9375</v>
      </c>
      <c r="P38" s="6">
        <v>2.96</v>
      </c>
      <c r="Q38" s="5">
        <v>5729.82</v>
      </c>
      <c r="R38" s="7">
        <v>4.26</v>
      </c>
      <c r="S38" s="5">
        <v>5667.9299999999994</v>
      </c>
      <c r="T38" s="8">
        <v>0.15</v>
      </c>
      <c r="U38" s="5">
        <v>59.849999999999987</v>
      </c>
      <c r="Z38" s="9">
        <v>10.44</v>
      </c>
      <c r="AA38" s="5">
        <v>1667.79</v>
      </c>
      <c r="AL38" s="5" t="str">
        <f t="shared" si="10"/>
        <v/>
      </c>
      <c r="AN38" s="5" t="str">
        <f t="shared" si="11"/>
        <v/>
      </c>
      <c r="AP38" s="5" t="str">
        <f t="shared" si="15"/>
        <v/>
      </c>
      <c r="AR38" s="2">
        <v>1.9</v>
      </c>
      <c r="AS38" s="5">
        <f t="shared" ref="AS38:AS61" si="16">SUM(O38,Q38,S38,U38,W38,Y38,AA38,AC38,AF38,AH38,AJ38)</f>
        <v>13297.327499999999</v>
      </c>
      <c r="AT38" s="11">
        <f t="shared" ref="AT38:AT61" si="17">(AS38/$AS$62)*100</f>
        <v>1.1938873264097627</v>
      </c>
      <c r="AU38" s="5">
        <f t="shared" ref="AU38:AU61" si="18">(AT38/100)*$AU$1</f>
        <v>1193.8873264097626</v>
      </c>
    </row>
    <row r="39" spans="1:47" x14ac:dyDescent="0.25">
      <c r="A39" s="1" t="s">
        <v>125</v>
      </c>
      <c r="B39" s="1" t="s">
        <v>67</v>
      </c>
      <c r="C39" s="1" t="s">
        <v>59</v>
      </c>
      <c r="D39" s="1" t="s">
        <v>51</v>
      </c>
      <c r="E39" s="1" t="s">
        <v>124</v>
      </c>
      <c r="F39" s="1" t="s">
        <v>90</v>
      </c>
      <c r="G39" s="1" t="s">
        <v>54</v>
      </c>
      <c r="H39" s="1" t="s">
        <v>55</v>
      </c>
      <c r="I39" s="2">
        <v>69.02</v>
      </c>
      <c r="J39" s="2">
        <v>18.100000000000001</v>
      </c>
      <c r="K39" s="2">
        <f t="shared" si="8"/>
        <v>17.880000000000003</v>
      </c>
      <c r="L39" s="2">
        <f t="shared" si="9"/>
        <v>0</v>
      </c>
      <c r="N39" s="4">
        <v>1.1499999999999999</v>
      </c>
      <c r="O39" s="5">
        <v>2824.6875</v>
      </c>
      <c r="P39" s="6">
        <v>5.98</v>
      </c>
      <c r="Q39" s="5">
        <v>11575.785</v>
      </c>
      <c r="R39" s="7">
        <v>7.92</v>
      </c>
      <c r="S39" s="5">
        <v>10479.905000000001</v>
      </c>
      <c r="T39" s="8">
        <v>2.83</v>
      </c>
      <c r="U39" s="5">
        <v>1125.845</v>
      </c>
      <c r="AL39" s="5" t="str">
        <f t="shared" si="10"/>
        <v/>
      </c>
      <c r="AN39" s="5" t="str">
        <f t="shared" si="11"/>
        <v/>
      </c>
      <c r="AP39" s="5" t="str">
        <f t="shared" si="15"/>
        <v/>
      </c>
      <c r="AS39" s="5">
        <f t="shared" si="16"/>
        <v>26006.222500000003</v>
      </c>
      <c r="AT39" s="11">
        <f t="shared" si="17"/>
        <v>2.334942825958255</v>
      </c>
      <c r="AU39" s="5">
        <f t="shared" si="18"/>
        <v>2334.9428259582546</v>
      </c>
    </row>
    <row r="40" spans="1:47" x14ac:dyDescent="0.25">
      <c r="A40" s="1" t="s">
        <v>125</v>
      </c>
      <c r="B40" s="1" t="s">
        <v>67</v>
      </c>
      <c r="C40" s="1" t="s">
        <v>59</v>
      </c>
      <c r="D40" s="1" t="s">
        <v>51</v>
      </c>
      <c r="E40" s="1" t="s">
        <v>95</v>
      </c>
      <c r="F40" s="1" t="s">
        <v>90</v>
      </c>
      <c r="G40" s="1" t="s">
        <v>54</v>
      </c>
      <c r="H40" s="1" t="s">
        <v>55</v>
      </c>
      <c r="I40" s="2">
        <v>69.02</v>
      </c>
      <c r="J40" s="2">
        <v>40.409999999999997</v>
      </c>
      <c r="K40" s="2">
        <f t="shared" si="8"/>
        <v>18.880000000000003</v>
      </c>
      <c r="L40" s="2">
        <f t="shared" si="9"/>
        <v>0</v>
      </c>
      <c r="R40" s="7">
        <v>9.7800000000000011</v>
      </c>
      <c r="S40" s="5">
        <v>11464.475</v>
      </c>
      <c r="T40" s="8">
        <v>9.1</v>
      </c>
      <c r="U40" s="5">
        <v>3179.3649999999998</v>
      </c>
      <c r="AL40" s="5" t="str">
        <f t="shared" si="10"/>
        <v/>
      </c>
      <c r="AN40" s="5" t="str">
        <f t="shared" si="11"/>
        <v/>
      </c>
      <c r="AP40" s="5" t="str">
        <f t="shared" si="15"/>
        <v/>
      </c>
      <c r="AS40" s="5">
        <f t="shared" si="16"/>
        <v>14643.84</v>
      </c>
      <c r="AT40" s="11">
        <f t="shared" si="17"/>
        <v>1.3147826122183077</v>
      </c>
      <c r="AU40" s="5">
        <f t="shared" si="18"/>
        <v>1314.7826122183078</v>
      </c>
    </row>
    <row r="41" spans="1:47" x14ac:dyDescent="0.25">
      <c r="A41" s="1" t="s">
        <v>125</v>
      </c>
      <c r="B41" s="1" t="s">
        <v>67</v>
      </c>
      <c r="C41" s="1" t="s">
        <v>59</v>
      </c>
      <c r="D41" s="1" t="s">
        <v>51</v>
      </c>
      <c r="E41" s="1" t="s">
        <v>103</v>
      </c>
      <c r="F41" s="1" t="s">
        <v>90</v>
      </c>
      <c r="G41" s="1" t="s">
        <v>54</v>
      </c>
      <c r="H41" s="1" t="s">
        <v>55</v>
      </c>
      <c r="I41" s="2">
        <v>69.02</v>
      </c>
      <c r="J41" s="2">
        <v>10</v>
      </c>
      <c r="K41" s="2">
        <f t="shared" si="8"/>
        <v>5.7299999999999995</v>
      </c>
      <c r="L41" s="2">
        <f t="shared" si="9"/>
        <v>0</v>
      </c>
      <c r="R41" s="7">
        <v>5.0599999999999996</v>
      </c>
      <c r="S41" s="5">
        <v>5610.2749999999996</v>
      </c>
      <c r="T41" s="8">
        <v>0.67</v>
      </c>
      <c r="U41" s="5">
        <v>222.77500000000001</v>
      </c>
      <c r="AL41" s="5" t="str">
        <f t="shared" si="10"/>
        <v/>
      </c>
      <c r="AN41" s="5" t="str">
        <f t="shared" si="11"/>
        <v/>
      </c>
      <c r="AP41" s="5" t="str">
        <f t="shared" si="15"/>
        <v/>
      </c>
      <c r="AS41" s="5">
        <f t="shared" si="16"/>
        <v>5833.0499999999993</v>
      </c>
      <c r="AT41" s="11">
        <f t="shared" si="17"/>
        <v>0.52371459372678197</v>
      </c>
      <c r="AU41" s="5">
        <f t="shared" si="18"/>
        <v>523.71459372678203</v>
      </c>
    </row>
    <row r="42" spans="1:47" x14ac:dyDescent="0.25">
      <c r="A42" s="1" t="s">
        <v>126</v>
      </c>
      <c r="B42" s="1" t="s">
        <v>127</v>
      </c>
      <c r="C42" s="1" t="s">
        <v>128</v>
      </c>
      <c r="D42" s="1" t="s">
        <v>51</v>
      </c>
      <c r="E42" s="1" t="s">
        <v>124</v>
      </c>
      <c r="F42" s="1" t="s">
        <v>90</v>
      </c>
      <c r="G42" s="1" t="s">
        <v>54</v>
      </c>
      <c r="H42" s="1" t="s">
        <v>55</v>
      </c>
      <c r="I42" s="2">
        <v>2</v>
      </c>
      <c r="J42" s="2">
        <v>1.83</v>
      </c>
      <c r="K42" s="2">
        <f t="shared" si="8"/>
        <v>1.83</v>
      </c>
      <c r="L42" s="2">
        <f t="shared" si="9"/>
        <v>0</v>
      </c>
      <c r="Z42" s="9">
        <v>1.83</v>
      </c>
      <c r="AA42" s="5">
        <v>292.34249999999997</v>
      </c>
      <c r="AL42" s="5" t="str">
        <f t="shared" si="10"/>
        <v/>
      </c>
      <c r="AN42" s="5" t="str">
        <f t="shared" si="11"/>
        <v/>
      </c>
      <c r="AP42" s="5" t="str">
        <f t="shared" si="15"/>
        <v/>
      </c>
      <c r="AS42" s="5">
        <f t="shared" si="16"/>
        <v>292.34249999999997</v>
      </c>
      <c r="AT42" s="11">
        <f t="shared" si="17"/>
        <v>2.624768065018674E-2</v>
      </c>
      <c r="AU42" s="5">
        <f t="shared" si="18"/>
        <v>26.247680650186741</v>
      </c>
    </row>
    <row r="43" spans="1:47" x14ac:dyDescent="0.25">
      <c r="A43" s="1" t="s">
        <v>129</v>
      </c>
      <c r="B43" s="1" t="s">
        <v>72</v>
      </c>
      <c r="C43" s="1" t="s">
        <v>73</v>
      </c>
      <c r="D43" s="1" t="s">
        <v>51</v>
      </c>
      <c r="E43" s="1" t="s">
        <v>102</v>
      </c>
      <c r="F43" s="1" t="s">
        <v>90</v>
      </c>
      <c r="G43" s="1" t="s">
        <v>54</v>
      </c>
      <c r="H43" s="1" t="s">
        <v>55</v>
      </c>
      <c r="I43" s="2">
        <v>82.22</v>
      </c>
      <c r="J43" s="2">
        <v>40.630000000000003</v>
      </c>
      <c r="K43" s="2">
        <f t="shared" si="8"/>
        <v>39.450000000000003</v>
      </c>
      <c r="L43" s="2">
        <f t="shared" si="9"/>
        <v>0</v>
      </c>
      <c r="P43" s="6">
        <v>11.08</v>
      </c>
      <c r="Q43" s="5">
        <v>17873.424999999999</v>
      </c>
      <c r="R43" s="7">
        <v>23.12</v>
      </c>
      <c r="S43" s="5">
        <v>25634.3</v>
      </c>
      <c r="T43" s="8">
        <v>0.96</v>
      </c>
      <c r="U43" s="5">
        <v>319.2</v>
      </c>
      <c r="Z43" s="9">
        <v>4.29</v>
      </c>
      <c r="AA43" s="5">
        <v>571.10625000000005</v>
      </c>
      <c r="AL43" s="5" t="str">
        <f t="shared" si="10"/>
        <v/>
      </c>
      <c r="AN43" s="5" t="str">
        <f t="shared" si="11"/>
        <v/>
      </c>
      <c r="AP43" s="5" t="str">
        <f t="shared" si="15"/>
        <v/>
      </c>
      <c r="AS43" s="5">
        <f t="shared" si="16"/>
        <v>44398.031249999993</v>
      </c>
      <c r="AT43" s="11">
        <f t="shared" si="17"/>
        <v>3.9862330853263246</v>
      </c>
      <c r="AU43" s="5">
        <f t="shared" si="18"/>
        <v>3986.2330853263247</v>
      </c>
    </row>
    <row r="44" spans="1:47" x14ac:dyDescent="0.25">
      <c r="A44" s="1" t="s">
        <v>129</v>
      </c>
      <c r="B44" s="1" t="s">
        <v>72</v>
      </c>
      <c r="C44" s="1" t="s">
        <v>73</v>
      </c>
      <c r="D44" s="1" t="s">
        <v>51</v>
      </c>
      <c r="E44" s="1" t="s">
        <v>78</v>
      </c>
      <c r="F44" s="1" t="s">
        <v>90</v>
      </c>
      <c r="G44" s="1" t="s">
        <v>54</v>
      </c>
      <c r="H44" s="1" t="s">
        <v>55</v>
      </c>
      <c r="I44" s="2">
        <v>82.22</v>
      </c>
      <c r="J44" s="2">
        <v>38.85</v>
      </c>
      <c r="K44" s="2">
        <f t="shared" si="8"/>
        <v>6.18</v>
      </c>
      <c r="L44" s="2">
        <f t="shared" si="9"/>
        <v>0</v>
      </c>
      <c r="T44" s="8">
        <v>1.92</v>
      </c>
      <c r="U44" s="5">
        <v>638.4</v>
      </c>
      <c r="Z44" s="9">
        <v>4.26</v>
      </c>
      <c r="AA44" s="5">
        <v>567.11249999999995</v>
      </c>
      <c r="AL44" s="5" t="str">
        <f t="shared" si="10"/>
        <v/>
      </c>
      <c r="AN44" s="5" t="str">
        <f t="shared" si="11"/>
        <v/>
      </c>
      <c r="AP44" s="5" t="str">
        <f t="shared" si="15"/>
        <v/>
      </c>
      <c r="AS44" s="5">
        <f t="shared" si="16"/>
        <v>1205.5124999999998</v>
      </c>
      <c r="AT44" s="11">
        <f t="shared" si="17"/>
        <v>0.10823574102228803</v>
      </c>
      <c r="AU44" s="5">
        <f t="shared" si="18"/>
        <v>108.23574102228804</v>
      </c>
    </row>
    <row r="45" spans="1:47" x14ac:dyDescent="0.25">
      <c r="A45" s="1" t="s">
        <v>130</v>
      </c>
      <c r="B45" s="1" t="s">
        <v>72</v>
      </c>
      <c r="C45" s="1" t="s">
        <v>73</v>
      </c>
      <c r="D45" s="1" t="s">
        <v>51</v>
      </c>
      <c r="E45" s="1" t="s">
        <v>93</v>
      </c>
      <c r="F45" s="1" t="s">
        <v>90</v>
      </c>
      <c r="G45" s="1" t="s">
        <v>54</v>
      </c>
      <c r="H45" s="1" t="s">
        <v>55</v>
      </c>
      <c r="I45" s="2">
        <v>60</v>
      </c>
      <c r="J45" s="2">
        <v>30.01</v>
      </c>
      <c r="K45" s="2">
        <f t="shared" si="8"/>
        <v>30.01</v>
      </c>
      <c r="L45" s="2">
        <f t="shared" si="9"/>
        <v>0</v>
      </c>
      <c r="N45" s="4">
        <v>3.41</v>
      </c>
      <c r="O45" s="5">
        <v>7336</v>
      </c>
      <c r="P45" s="6">
        <v>18.7</v>
      </c>
      <c r="Q45" s="5">
        <v>30184.794999999998</v>
      </c>
      <c r="R45" s="7">
        <v>7.37</v>
      </c>
      <c r="S45" s="5">
        <v>8171.4875000000002</v>
      </c>
      <c r="T45" s="8">
        <v>0.53</v>
      </c>
      <c r="U45" s="5">
        <v>176.22499999999999</v>
      </c>
      <c r="AL45" s="5" t="str">
        <f t="shared" si="10"/>
        <v/>
      </c>
      <c r="AN45" s="5" t="str">
        <f t="shared" si="11"/>
        <v/>
      </c>
      <c r="AP45" s="5" t="str">
        <f t="shared" si="15"/>
        <v/>
      </c>
      <c r="AS45" s="5">
        <f t="shared" si="16"/>
        <v>45868.5075</v>
      </c>
      <c r="AT45" s="11">
        <f t="shared" si="17"/>
        <v>4.1182583331561284</v>
      </c>
      <c r="AU45" s="5">
        <f t="shared" si="18"/>
        <v>4118.2583331561291</v>
      </c>
    </row>
    <row r="46" spans="1:47" x14ac:dyDescent="0.25">
      <c r="A46" s="1" t="s">
        <v>130</v>
      </c>
      <c r="B46" s="1" t="s">
        <v>72</v>
      </c>
      <c r="C46" s="1" t="s">
        <v>73</v>
      </c>
      <c r="D46" s="1" t="s">
        <v>51</v>
      </c>
      <c r="E46" s="1" t="s">
        <v>103</v>
      </c>
      <c r="F46" s="1" t="s">
        <v>90</v>
      </c>
      <c r="G46" s="1" t="s">
        <v>54</v>
      </c>
      <c r="H46" s="1" t="s">
        <v>55</v>
      </c>
      <c r="I46" s="2">
        <v>60</v>
      </c>
      <c r="J46" s="2">
        <v>29.5</v>
      </c>
      <c r="K46" s="2">
        <f t="shared" si="8"/>
        <v>13.27</v>
      </c>
      <c r="L46" s="2">
        <f t="shared" si="9"/>
        <v>0</v>
      </c>
      <c r="R46" s="7">
        <v>4.4400000000000004</v>
      </c>
      <c r="S46" s="5">
        <v>4922.8500000000004</v>
      </c>
      <c r="T46" s="8">
        <v>8.83</v>
      </c>
      <c r="U46" s="5">
        <v>2935.9749999999999</v>
      </c>
      <c r="AL46" s="5" t="str">
        <f t="shared" si="10"/>
        <v/>
      </c>
      <c r="AN46" s="5" t="str">
        <f t="shared" si="11"/>
        <v/>
      </c>
      <c r="AP46" s="5" t="str">
        <f t="shared" si="15"/>
        <v/>
      </c>
      <c r="AS46" s="5">
        <f t="shared" si="16"/>
        <v>7858.8250000000007</v>
      </c>
      <c r="AT46" s="11">
        <f t="shared" si="17"/>
        <v>0.7055967876230923</v>
      </c>
      <c r="AU46" s="5">
        <f t="shared" si="18"/>
        <v>705.59678762309227</v>
      </c>
    </row>
    <row r="47" spans="1:47" x14ac:dyDescent="0.25">
      <c r="A47" s="1" t="s">
        <v>131</v>
      </c>
      <c r="B47" s="1" t="s">
        <v>132</v>
      </c>
      <c r="C47" s="1" t="s">
        <v>133</v>
      </c>
      <c r="D47" s="1" t="s">
        <v>134</v>
      </c>
      <c r="E47" s="1" t="s">
        <v>124</v>
      </c>
      <c r="F47" s="1" t="s">
        <v>135</v>
      </c>
      <c r="G47" s="1" t="s">
        <v>54</v>
      </c>
      <c r="H47" s="1" t="s">
        <v>136</v>
      </c>
      <c r="I47" s="2">
        <v>86.69</v>
      </c>
      <c r="J47" s="2">
        <v>35.86</v>
      </c>
      <c r="K47" s="2">
        <f t="shared" ref="K47:K61" si="19">SUM(N47,P47,R47,T47,V47,X47,Z47,AB47,AE47,AG47,AI47)</f>
        <v>23.17</v>
      </c>
      <c r="L47" s="2">
        <f t="shared" ref="L47:L61" si="20">SUM(M47,AD47,AK47,AM47,AO47,AQ47,AR47)</f>
        <v>0.01</v>
      </c>
      <c r="P47" s="6">
        <v>2.5</v>
      </c>
      <c r="Q47" s="5">
        <v>6452.5</v>
      </c>
      <c r="R47" s="7">
        <v>19.71</v>
      </c>
      <c r="S47" s="5">
        <v>34965.54</v>
      </c>
      <c r="T47" s="8">
        <v>0.96</v>
      </c>
      <c r="U47" s="5">
        <v>510.72</v>
      </c>
      <c r="AL47" s="5" t="str">
        <f t="shared" si="10"/>
        <v/>
      </c>
      <c r="AN47" s="5" t="str">
        <f t="shared" si="11"/>
        <v/>
      </c>
      <c r="AP47" s="5" t="str">
        <f t="shared" si="15"/>
        <v/>
      </c>
      <c r="AR47" s="2">
        <v>0.01</v>
      </c>
      <c r="AS47" s="5">
        <f t="shared" si="16"/>
        <v>41928.76</v>
      </c>
      <c r="AT47" s="11">
        <f t="shared" si="17"/>
        <v>3.7645320216469518</v>
      </c>
      <c r="AU47" s="5">
        <f t="shared" si="18"/>
        <v>3764.5320216469518</v>
      </c>
    </row>
    <row r="48" spans="1:47" x14ac:dyDescent="0.25">
      <c r="A48" s="1" t="s">
        <v>131</v>
      </c>
      <c r="B48" s="1" t="s">
        <v>132</v>
      </c>
      <c r="C48" s="1" t="s">
        <v>133</v>
      </c>
      <c r="D48" s="1" t="s">
        <v>134</v>
      </c>
      <c r="E48" s="1" t="s">
        <v>95</v>
      </c>
      <c r="F48" s="1" t="s">
        <v>135</v>
      </c>
      <c r="G48" s="1" t="s">
        <v>54</v>
      </c>
      <c r="H48" s="1" t="s">
        <v>136</v>
      </c>
      <c r="I48" s="2">
        <v>86.69</v>
      </c>
      <c r="J48" s="2">
        <v>0.05</v>
      </c>
      <c r="K48" s="2">
        <f t="shared" si="19"/>
        <v>0.04</v>
      </c>
      <c r="L48" s="2">
        <f t="shared" si="20"/>
        <v>0</v>
      </c>
      <c r="R48" s="7">
        <v>0.03</v>
      </c>
      <c r="S48" s="5">
        <v>53.22</v>
      </c>
      <c r="T48" s="8">
        <v>0.01</v>
      </c>
      <c r="U48" s="5">
        <v>5.32</v>
      </c>
      <c r="AL48" s="5" t="str">
        <f t="shared" si="10"/>
        <v/>
      </c>
      <c r="AN48" s="5" t="str">
        <f t="shared" si="11"/>
        <v/>
      </c>
      <c r="AP48" s="5" t="str">
        <f t="shared" si="15"/>
        <v/>
      </c>
      <c r="AS48" s="5">
        <f t="shared" si="16"/>
        <v>58.54</v>
      </c>
      <c r="AT48" s="11">
        <f t="shared" si="17"/>
        <v>5.2559556864360535E-3</v>
      </c>
      <c r="AU48" s="5">
        <f t="shared" si="18"/>
        <v>5.255955686436053</v>
      </c>
    </row>
    <row r="49" spans="1:47" x14ac:dyDescent="0.25">
      <c r="A49" s="1" t="s">
        <v>131</v>
      </c>
      <c r="B49" s="1" t="s">
        <v>132</v>
      </c>
      <c r="C49" s="1" t="s">
        <v>133</v>
      </c>
      <c r="D49" s="1" t="s">
        <v>134</v>
      </c>
      <c r="E49" s="1" t="s">
        <v>120</v>
      </c>
      <c r="F49" s="1" t="s">
        <v>135</v>
      </c>
      <c r="G49" s="1" t="s">
        <v>54</v>
      </c>
      <c r="H49" s="1" t="s">
        <v>136</v>
      </c>
      <c r="I49" s="2">
        <v>86.69</v>
      </c>
      <c r="J49" s="2">
        <v>10.87</v>
      </c>
      <c r="K49" s="2">
        <f t="shared" si="19"/>
        <v>10.71</v>
      </c>
      <c r="L49" s="2">
        <f t="shared" si="20"/>
        <v>0</v>
      </c>
      <c r="P49" s="6">
        <v>4.9000000000000004</v>
      </c>
      <c r="Q49" s="5">
        <v>12646.9</v>
      </c>
      <c r="R49" s="7">
        <v>5.81</v>
      </c>
      <c r="S49" s="5">
        <v>10306.94</v>
      </c>
      <c r="AL49" s="5" t="str">
        <f t="shared" si="10"/>
        <v/>
      </c>
      <c r="AN49" s="5" t="str">
        <f t="shared" si="11"/>
        <v/>
      </c>
      <c r="AP49" s="5" t="str">
        <f t="shared" si="15"/>
        <v/>
      </c>
      <c r="AS49" s="5">
        <f t="shared" si="16"/>
        <v>22953.84</v>
      </c>
      <c r="AT49" s="11">
        <f t="shared" si="17"/>
        <v>2.0608876985572828</v>
      </c>
      <c r="AU49" s="5">
        <f t="shared" si="18"/>
        <v>2060.8876985572829</v>
      </c>
    </row>
    <row r="50" spans="1:47" x14ac:dyDescent="0.25">
      <c r="A50" s="1" t="s">
        <v>137</v>
      </c>
      <c r="B50" s="1" t="s">
        <v>138</v>
      </c>
      <c r="C50" s="1" t="s">
        <v>139</v>
      </c>
      <c r="D50" s="1" t="s">
        <v>140</v>
      </c>
      <c r="E50" s="1" t="s">
        <v>124</v>
      </c>
      <c r="F50" s="1" t="s">
        <v>135</v>
      </c>
      <c r="G50" s="1" t="s">
        <v>54</v>
      </c>
      <c r="H50" s="1" t="s">
        <v>136</v>
      </c>
      <c r="I50" s="2">
        <v>12</v>
      </c>
      <c r="J50" s="2">
        <v>4.72</v>
      </c>
      <c r="K50" s="2">
        <f t="shared" si="19"/>
        <v>4.42</v>
      </c>
      <c r="L50" s="2">
        <f t="shared" si="20"/>
        <v>0</v>
      </c>
      <c r="R50" s="7">
        <v>3.75</v>
      </c>
      <c r="S50" s="5">
        <v>6652.5</v>
      </c>
      <c r="T50" s="8">
        <v>0.67</v>
      </c>
      <c r="U50" s="5">
        <v>356.44</v>
      </c>
      <c r="AL50" s="5" t="str">
        <f t="shared" si="10"/>
        <v/>
      </c>
      <c r="AN50" s="5" t="str">
        <f t="shared" si="11"/>
        <v/>
      </c>
      <c r="AP50" s="5" t="str">
        <f t="shared" si="15"/>
        <v/>
      </c>
      <c r="AS50" s="5">
        <f t="shared" si="16"/>
        <v>7008.94</v>
      </c>
      <c r="AT50" s="11">
        <f t="shared" si="17"/>
        <v>0.62929070804388643</v>
      </c>
      <c r="AU50" s="5">
        <f t="shared" si="18"/>
        <v>629.29070804388641</v>
      </c>
    </row>
    <row r="51" spans="1:47" x14ac:dyDescent="0.25">
      <c r="A51" s="1" t="s">
        <v>137</v>
      </c>
      <c r="B51" s="1" t="s">
        <v>138</v>
      </c>
      <c r="C51" s="1" t="s">
        <v>139</v>
      </c>
      <c r="D51" s="1" t="s">
        <v>140</v>
      </c>
      <c r="E51" s="1" t="s">
        <v>120</v>
      </c>
      <c r="F51" s="1" t="s">
        <v>135</v>
      </c>
      <c r="G51" s="1" t="s">
        <v>54</v>
      </c>
      <c r="H51" s="1" t="s">
        <v>136</v>
      </c>
      <c r="I51" s="2">
        <v>12</v>
      </c>
      <c r="J51" s="2">
        <v>7.05</v>
      </c>
      <c r="K51" s="2">
        <f t="shared" si="19"/>
        <v>3.37</v>
      </c>
      <c r="L51" s="2">
        <f t="shared" si="20"/>
        <v>0</v>
      </c>
      <c r="R51" s="7">
        <v>2.0299999999999998</v>
      </c>
      <c r="S51" s="5">
        <v>3601.22</v>
      </c>
      <c r="T51" s="8">
        <v>1.34</v>
      </c>
      <c r="U51" s="5">
        <v>712.88</v>
      </c>
      <c r="AL51" s="5" t="str">
        <f t="shared" si="10"/>
        <v/>
      </c>
      <c r="AN51" s="5" t="str">
        <f t="shared" si="11"/>
        <v/>
      </c>
      <c r="AP51" s="5" t="str">
        <f t="shared" si="15"/>
        <v/>
      </c>
      <c r="AS51" s="5">
        <f t="shared" si="16"/>
        <v>4314.0999999999995</v>
      </c>
      <c r="AT51" s="11">
        <f t="shared" si="17"/>
        <v>0.38733717845667537</v>
      </c>
      <c r="AU51" s="5">
        <f t="shared" si="18"/>
        <v>387.33717845667536</v>
      </c>
    </row>
    <row r="52" spans="1:47" x14ac:dyDescent="0.25">
      <c r="A52" s="1" t="s">
        <v>141</v>
      </c>
      <c r="B52" s="1" t="s">
        <v>92</v>
      </c>
      <c r="C52" s="1" t="s">
        <v>88</v>
      </c>
      <c r="D52" s="1" t="s">
        <v>134</v>
      </c>
      <c r="E52" s="1" t="s">
        <v>95</v>
      </c>
      <c r="F52" s="1" t="s">
        <v>135</v>
      </c>
      <c r="G52" s="1" t="s">
        <v>54</v>
      </c>
      <c r="H52" s="1" t="s">
        <v>136</v>
      </c>
      <c r="I52" s="2">
        <v>105.14</v>
      </c>
      <c r="J52" s="2">
        <v>40.42</v>
      </c>
      <c r="K52" s="2">
        <f t="shared" si="19"/>
        <v>4.74</v>
      </c>
      <c r="L52" s="2">
        <f t="shared" si="20"/>
        <v>0</v>
      </c>
      <c r="R52" s="7">
        <v>0.8</v>
      </c>
      <c r="S52" s="5">
        <v>1419.2</v>
      </c>
      <c r="T52" s="8">
        <v>3.94</v>
      </c>
      <c r="U52" s="5">
        <v>2096.08</v>
      </c>
      <c r="AL52" s="5" t="str">
        <f t="shared" si="10"/>
        <v/>
      </c>
      <c r="AN52" s="5" t="str">
        <f t="shared" si="11"/>
        <v/>
      </c>
      <c r="AP52" s="5" t="str">
        <f t="shared" si="15"/>
        <v/>
      </c>
      <c r="AS52" s="5">
        <f t="shared" si="16"/>
        <v>3515.2799999999997</v>
      </c>
      <c r="AT52" s="11">
        <f t="shared" si="17"/>
        <v>0.31561591912222292</v>
      </c>
      <c r="AU52" s="5">
        <f t="shared" si="18"/>
        <v>315.61591912222292</v>
      </c>
    </row>
    <row r="53" spans="1:47" x14ac:dyDescent="0.25">
      <c r="A53" s="1" t="s">
        <v>142</v>
      </c>
      <c r="B53" s="1" t="s">
        <v>143</v>
      </c>
      <c r="C53" s="1" t="s">
        <v>133</v>
      </c>
      <c r="D53" s="1" t="s">
        <v>134</v>
      </c>
      <c r="E53" s="1" t="s">
        <v>70</v>
      </c>
      <c r="F53" s="1" t="s">
        <v>135</v>
      </c>
      <c r="G53" s="1" t="s">
        <v>54</v>
      </c>
      <c r="H53" s="1" t="s">
        <v>136</v>
      </c>
      <c r="I53" s="2">
        <v>70.25</v>
      </c>
      <c r="J53" s="2">
        <v>38.96</v>
      </c>
      <c r="K53" s="2">
        <f t="shared" si="19"/>
        <v>0.74</v>
      </c>
      <c r="L53" s="2">
        <f t="shared" si="20"/>
        <v>0</v>
      </c>
      <c r="Z53" s="9">
        <v>0.74</v>
      </c>
      <c r="AA53" s="5">
        <v>98.512500000000003</v>
      </c>
      <c r="AL53" s="5" t="str">
        <f t="shared" si="10"/>
        <v/>
      </c>
      <c r="AN53" s="5" t="str">
        <f t="shared" si="11"/>
        <v/>
      </c>
      <c r="AP53" s="5" t="str">
        <f t="shared" si="15"/>
        <v/>
      </c>
      <c r="AS53" s="5">
        <f t="shared" si="16"/>
        <v>98.512500000000003</v>
      </c>
      <c r="AT53" s="11">
        <f t="shared" si="17"/>
        <v>8.844846849334332E-3</v>
      </c>
      <c r="AU53" s="5">
        <f t="shared" si="18"/>
        <v>8.8448468493343331</v>
      </c>
    </row>
    <row r="54" spans="1:47" x14ac:dyDescent="0.25">
      <c r="A54" s="1" t="s">
        <v>144</v>
      </c>
      <c r="B54" s="1" t="s">
        <v>145</v>
      </c>
      <c r="C54" s="1" t="s">
        <v>146</v>
      </c>
      <c r="D54" s="1" t="s">
        <v>134</v>
      </c>
      <c r="E54" s="1" t="s">
        <v>89</v>
      </c>
      <c r="F54" s="1" t="s">
        <v>147</v>
      </c>
      <c r="G54" s="1" t="s">
        <v>54</v>
      </c>
      <c r="H54" s="1" t="s">
        <v>136</v>
      </c>
      <c r="I54" s="2">
        <v>79.58</v>
      </c>
      <c r="J54" s="2">
        <v>39.36</v>
      </c>
      <c r="K54" s="2">
        <f t="shared" si="19"/>
        <v>4.9399999999999995</v>
      </c>
      <c r="L54" s="2">
        <f t="shared" si="20"/>
        <v>0</v>
      </c>
      <c r="R54" s="7">
        <v>1.97</v>
      </c>
      <c r="S54" s="5">
        <v>2184.2375000000002</v>
      </c>
      <c r="T54" s="8">
        <v>1.0900000000000001</v>
      </c>
      <c r="U54" s="5">
        <v>362.42500000000001</v>
      </c>
      <c r="Z54" s="9">
        <v>1.88</v>
      </c>
      <c r="AA54" s="5">
        <v>250.27500000000001</v>
      </c>
      <c r="AL54" s="5" t="str">
        <f t="shared" si="10"/>
        <v/>
      </c>
      <c r="AN54" s="5" t="str">
        <f t="shared" si="11"/>
        <v/>
      </c>
      <c r="AP54" s="5" t="str">
        <f t="shared" si="15"/>
        <v/>
      </c>
      <c r="AS54" s="5">
        <f t="shared" si="16"/>
        <v>2796.9375000000005</v>
      </c>
      <c r="AT54" s="11">
        <f t="shared" si="17"/>
        <v>0.25112025209653643</v>
      </c>
      <c r="AU54" s="5">
        <f t="shared" si="18"/>
        <v>251.12025209653643</v>
      </c>
    </row>
    <row r="55" spans="1:47" x14ac:dyDescent="0.25">
      <c r="B55" s="29" t="s">
        <v>150</v>
      </c>
      <c r="K55" s="2">
        <f t="shared" si="19"/>
        <v>0</v>
      </c>
      <c r="L55" s="2">
        <f t="shared" si="20"/>
        <v>0</v>
      </c>
      <c r="AS55" s="5">
        <f t="shared" si="16"/>
        <v>0</v>
      </c>
      <c r="AT55" s="11">
        <f t="shared" si="17"/>
        <v>0</v>
      </c>
      <c r="AU55" s="5">
        <f t="shared" si="18"/>
        <v>0</v>
      </c>
    </row>
    <row r="56" spans="1:47" x14ac:dyDescent="0.25">
      <c r="B56" s="1" t="s">
        <v>153</v>
      </c>
      <c r="C56" s="1" t="s">
        <v>157</v>
      </c>
      <c r="D56" s="1" t="s">
        <v>158</v>
      </c>
      <c r="G56" s="1" t="s">
        <v>54</v>
      </c>
      <c r="H56" s="1" t="s">
        <v>55</v>
      </c>
      <c r="J56" s="2">
        <v>4.32</v>
      </c>
      <c r="K56" s="2">
        <f t="shared" si="19"/>
        <v>2.67</v>
      </c>
      <c r="L56" s="2">
        <f t="shared" si="20"/>
        <v>0</v>
      </c>
      <c r="AG56" s="9">
        <v>2.67</v>
      </c>
      <c r="AH56" s="5">
        <v>5227.03125</v>
      </c>
      <c r="AL56" s="5" t="str">
        <f t="shared" si="10"/>
        <v/>
      </c>
      <c r="AN56" s="5" t="str">
        <f t="shared" si="11"/>
        <v/>
      </c>
      <c r="AP56" s="5" t="str">
        <f>IF(AO56&gt;0,AO56*$AP$1,"")</f>
        <v/>
      </c>
      <c r="AS56" s="5">
        <f t="shared" si="16"/>
        <v>5227.03125</v>
      </c>
      <c r="AT56" s="11">
        <f t="shared" si="17"/>
        <v>0.46930380289744539</v>
      </c>
      <c r="AU56" s="5">
        <f t="shared" si="18"/>
        <v>469.30380289744539</v>
      </c>
    </row>
    <row r="57" spans="1:47" x14ac:dyDescent="0.25">
      <c r="B57" s="1" t="s">
        <v>152</v>
      </c>
      <c r="C57" s="1" t="s">
        <v>157</v>
      </c>
      <c r="D57" s="1" t="s">
        <v>158</v>
      </c>
      <c r="G57" s="1" t="s">
        <v>54</v>
      </c>
      <c r="H57" s="1" t="s">
        <v>55</v>
      </c>
      <c r="J57" s="2">
        <v>8.42</v>
      </c>
      <c r="K57" s="2">
        <f t="shared" si="19"/>
        <v>6.44</v>
      </c>
      <c r="L57" s="2">
        <f t="shared" si="20"/>
        <v>0</v>
      </c>
      <c r="AG57" s="9">
        <v>6.44</v>
      </c>
      <c r="AH57" s="5">
        <v>10407.6</v>
      </c>
      <c r="AL57" s="5" t="str">
        <f>IF(AK57&gt;0,AK57*$AL$1,"")</f>
        <v/>
      </c>
      <c r="AN57" s="5" t="str">
        <f>IF(AM57&gt;0,AM57*$AN$1,"")</f>
        <v/>
      </c>
      <c r="AP57" s="5" t="str">
        <f>IF(AO57&gt;0,AO57*$AP$1,"")</f>
        <v/>
      </c>
      <c r="AS57" s="5">
        <f t="shared" si="16"/>
        <v>10407.6</v>
      </c>
      <c r="AT57" s="11">
        <f t="shared" si="17"/>
        <v>0.93443601643580232</v>
      </c>
      <c r="AU57" s="5">
        <f t="shared" si="18"/>
        <v>934.43601643580234</v>
      </c>
    </row>
    <row r="58" spans="1:47" x14ac:dyDescent="0.25">
      <c r="B58" s="1" t="s">
        <v>148</v>
      </c>
      <c r="C58" s="1" t="s">
        <v>157</v>
      </c>
      <c r="D58" s="1" t="s">
        <v>158</v>
      </c>
      <c r="G58" s="1" t="s">
        <v>54</v>
      </c>
      <c r="H58" s="1" t="s">
        <v>55</v>
      </c>
      <c r="J58" s="2">
        <v>4.6000000000000014</v>
      </c>
      <c r="K58" s="2">
        <f t="shared" si="19"/>
        <v>5.42</v>
      </c>
      <c r="L58" s="2">
        <f t="shared" si="20"/>
        <v>0</v>
      </c>
      <c r="AG58" s="9">
        <v>5.42</v>
      </c>
      <c r="AH58" s="5">
        <v>10146.893749999999</v>
      </c>
      <c r="AL58" s="5" t="str">
        <f>IF(AK58&gt;0,AK58*$AL$1,"")</f>
        <v/>
      </c>
      <c r="AN58" s="5" t="str">
        <f>IF(AM58&gt;0,AM58*$AN$1,"")</f>
        <v/>
      </c>
      <c r="AP58" s="5" t="str">
        <f>IF(AO58&gt;0,AO58*$AP$1,"")</f>
        <v/>
      </c>
      <c r="AS58" s="5">
        <f t="shared" si="16"/>
        <v>10146.893749999999</v>
      </c>
      <c r="AT58" s="11">
        <f t="shared" si="17"/>
        <v>0.91102876503202856</v>
      </c>
      <c r="AU58" s="5">
        <f t="shared" si="18"/>
        <v>911.02876503202856</v>
      </c>
    </row>
    <row r="59" spans="1:47" x14ac:dyDescent="0.25">
      <c r="B59" s="29" t="s">
        <v>151</v>
      </c>
      <c r="K59" s="2">
        <f t="shared" si="19"/>
        <v>0</v>
      </c>
      <c r="L59" s="2">
        <f t="shared" si="20"/>
        <v>0</v>
      </c>
      <c r="AS59" s="5">
        <f t="shared" si="16"/>
        <v>0</v>
      </c>
      <c r="AT59" s="11">
        <f t="shared" si="17"/>
        <v>0</v>
      </c>
      <c r="AU59" s="5">
        <f t="shared" si="18"/>
        <v>0</v>
      </c>
    </row>
    <row r="60" spans="1:47" x14ac:dyDescent="0.25">
      <c r="B60" s="1" t="s">
        <v>154</v>
      </c>
      <c r="C60" s="1" t="s">
        <v>155</v>
      </c>
      <c r="D60" s="1" t="s">
        <v>156</v>
      </c>
      <c r="K60" s="2">
        <f t="shared" si="19"/>
        <v>0.37</v>
      </c>
      <c r="L60" s="2">
        <f t="shared" si="20"/>
        <v>0</v>
      </c>
      <c r="AG60" s="9">
        <v>0.37</v>
      </c>
      <c r="AH60" s="5">
        <v>764.05</v>
      </c>
      <c r="AS60" s="5">
        <f t="shared" si="16"/>
        <v>764.05</v>
      </c>
      <c r="AT60" s="11">
        <f t="shared" si="17"/>
        <v>6.8599469460564846E-2</v>
      </c>
      <c r="AU60" s="5">
        <f t="shared" si="18"/>
        <v>68.599469460564848</v>
      </c>
    </row>
    <row r="61" spans="1:47" ht="15.75" thickBot="1" x14ac:dyDescent="0.3">
      <c r="B61" s="1" t="s">
        <v>148</v>
      </c>
      <c r="C61" s="1" t="s">
        <v>155</v>
      </c>
      <c r="D61" s="1" t="s">
        <v>156</v>
      </c>
      <c r="G61" s="1" t="s">
        <v>54</v>
      </c>
      <c r="H61" s="1" t="s">
        <v>136</v>
      </c>
      <c r="J61" s="2">
        <v>3.55</v>
      </c>
      <c r="K61" s="2">
        <f t="shared" si="19"/>
        <v>2.65</v>
      </c>
      <c r="L61" s="2">
        <f t="shared" si="20"/>
        <v>0</v>
      </c>
      <c r="AG61" s="9">
        <v>2.65</v>
      </c>
      <c r="AH61" s="5">
        <v>4589.4624999999996</v>
      </c>
      <c r="AL61" s="5" t="str">
        <f t="shared" si="10"/>
        <v/>
      </c>
      <c r="AN61" s="5" t="str">
        <f t="shared" si="11"/>
        <v/>
      </c>
      <c r="AP61" s="5" t="str">
        <f>IF(AO61&gt;0,AO61*$AP$1,"")</f>
        <v/>
      </c>
      <c r="AS61" s="5">
        <f t="shared" si="16"/>
        <v>4589.4624999999996</v>
      </c>
      <c r="AT61" s="11">
        <f t="shared" si="17"/>
        <v>0.41206032669217674</v>
      </c>
      <c r="AU61" s="5">
        <f t="shared" si="18"/>
        <v>412.06032669217672</v>
      </c>
    </row>
    <row r="62" spans="1:47" ht="15.75" thickTop="1" x14ac:dyDescent="0.25">
      <c r="A62" s="20"/>
      <c r="B62" s="20"/>
      <c r="C62" s="20"/>
      <c r="D62" s="20"/>
      <c r="F62" s="20"/>
      <c r="G62" s="20"/>
      <c r="H62" s="20"/>
      <c r="I62" s="20"/>
      <c r="J62" s="20"/>
      <c r="K62" s="20">
        <f t="shared" ref="K62:AU62" si="21">SUM(K3:K61)</f>
        <v>695.45220000000006</v>
      </c>
      <c r="L62" s="20">
        <f t="shared" si="21"/>
        <v>5.29</v>
      </c>
      <c r="M62" s="21">
        <f t="shared" si="21"/>
        <v>0</v>
      </c>
      <c r="N62" s="22">
        <f t="shared" si="21"/>
        <v>61.769999999999996</v>
      </c>
      <c r="O62" s="23">
        <f t="shared" si="21"/>
        <v>170152.625</v>
      </c>
      <c r="P62" s="24">
        <f t="shared" si="21"/>
        <v>277.66219999999998</v>
      </c>
      <c r="Q62" s="23">
        <f t="shared" si="21"/>
        <v>564560.04024999996</v>
      </c>
      <c r="R62" s="25">
        <f t="shared" si="21"/>
        <v>234.24999999999997</v>
      </c>
      <c r="S62" s="23">
        <f t="shared" si="21"/>
        <v>318621.48749999993</v>
      </c>
      <c r="T62" s="26">
        <f t="shared" si="21"/>
        <v>50.680000000000007</v>
      </c>
      <c r="U62" s="23">
        <f t="shared" si="21"/>
        <v>20386.240000000002</v>
      </c>
      <c r="V62" s="20">
        <f t="shared" si="21"/>
        <v>0</v>
      </c>
      <c r="W62" s="23">
        <f t="shared" si="21"/>
        <v>0</v>
      </c>
      <c r="X62" s="20">
        <f t="shared" si="21"/>
        <v>0</v>
      </c>
      <c r="Y62" s="23">
        <f t="shared" si="21"/>
        <v>0</v>
      </c>
      <c r="Z62" s="27">
        <f t="shared" si="21"/>
        <v>53.540000000000006</v>
      </c>
      <c r="AA62" s="23">
        <f t="shared" si="21"/>
        <v>8928.6937500000004</v>
      </c>
      <c r="AB62" s="28">
        <f t="shared" si="21"/>
        <v>0</v>
      </c>
      <c r="AC62" s="23">
        <f t="shared" si="21"/>
        <v>0</v>
      </c>
      <c r="AD62" s="20">
        <f t="shared" si="21"/>
        <v>0</v>
      </c>
      <c r="AE62" s="20">
        <f t="shared" si="21"/>
        <v>0</v>
      </c>
      <c r="AF62" s="23">
        <f t="shared" si="21"/>
        <v>0</v>
      </c>
      <c r="AG62" s="27">
        <f t="shared" si="21"/>
        <v>17.549999999999997</v>
      </c>
      <c r="AH62" s="23">
        <f t="shared" si="21"/>
        <v>31135.037499999999</v>
      </c>
      <c r="AI62" s="20">
        <f t="shared" si="21"/>
        <v>0</v>
      </c>
      <c r="AJ62" s="23">
        <f t="shared" si="21"/>
        <v>0</v>
      </c>
      <c r="AK62" s="21">
        <f t="shared" si="21"/>
        <v>0</v>
      </c>
      <c r="AL62" s="23">
        <f t="shared" si="21"/>
        <v>0</v>
      </c>
      <c r="AM62" s="21">
        <f t="shared" si="21"/>
        <v>0</v>
      </c>
      <c r="AN62" s="23">
        <f t="shared" si="21"/>
        <v>0</v>
      </c>
      <c r="AO62" s="20">
        <f t="shared" si="21"/>
        <v>0.21</v>
      </c>
      <c r="AP62" s="23">
        <f t="shared" si="21"/>
        <v>0.21</v>
      </c>
      <c r="AQ62" s="20">
        <f t="shared" si="21"/>
        <v>0.28000000000000003</v>
      </c>
      <c r="AR62" s="20">
        <f t="shared" si="21"/>
        <v>4.8</v>
      </c>
      <c r="AS62" s="23">
        <f t="shared" si="21"/>
        <v>1113784.1240000003</v>
      </c>
      <c r="AT62" s="20">
        <f t="shared" si="21"/>
        <v>99.999999999999972</v>
      </c>
      <c r="AU62" s="23">
        <f t="shared" si="21"/>
        <v>99999.999999999927</v>
      </c>
    </row>
    <row r="65" spans="2:3" x14ac:dyDescent="0.25">
      <c r="B65" s="29" t="s">
        <v>149</v>
      </c>
      <c r="C65" s="2">
        <f>SUM(K62,L62)</f>
        <v>700.74220000000003</v>
      </c>
    </row>
  </sheetData>
  <conditionalFormatting sqref="E57:E83">
    <cfRule type="containsText" dxfId="22" priority="5" operator="containsText" text="SWSW">
      <formula>NOT(ISERROR(SEARCH("SWSW",E57)))</formula>
    </cfRule>
    <cfRule type="containsText" dxfId="21" priority="6" operator="containsText" text="SWSE">
      <formula>NOT(ISERROR(SEARCH("SWSE",E57)))</formula>
    </cfRule>
    <cfRule type="containsText" dxfId="20" priority="7" operator="containsText" text="SWNW">
      <formula>NOT(ISERROR(SEARCH("SWNW",E57)))</formula>
    </cfRule>
    <cfRule type="containsText" dxfId="19" priority="8" operator="containsText" text="SWNE">
      <formula>NOT(ISERROR(SEARCH("SWNE",E57)))</formula>
    </cfRule>
    <cfRule type="containsText" dxfId="18" priority="9" operator="containsText" text="SESW">
      <formula>NOT(ISERROR(SEARCH("SESW",E57)))</formula>
    </cfRule>
    <cfRule type="containsText" dxfId="17" priority="10" operator="containsText" text="SESE">
      <formula>NOT(ISERROR(SEARCH("SESE",E57)))</formula>
    </cfRule>
    <cfRule type="containsText" dxfId="16" priority="11" operator="containsText" text="SENW">
      <formula>NOT(ISERROR(SEARCH("SENW",E57)))</formula>
    </cfRule>
    <cfRule type="containsText" dxfId="15" priority="12" operator="containsText" text="SENE">
      <formula>NOT(ISERROR(SEARCH("SENE",E57)))</formula>
    </cfRule>
    <cfRule type="containsText" dxfId="14" priority="13" operator="containsText" text="NWSW">
      <formula>NOT(ISERROR(SEARCH("NWSW",E57)))</formula>
    </cfRule>
    <cfRule type="containsText" dxfId="13" priority="14" operator="containsText" text="NWSE">
      <formula>NOT(ISERROR(SEARCH("NWSE",E57)))</formula>
    </cfRule>
    <cfRule type="containsText" dxfId="12" priority="15" operator="containsText" text="NWNW">
      <formula>NOT(ISERROR(SEARCH("NWNW",E57)))</formula>
    </cfRule>
    <cfRule type="containsText" dxfId="11" priority="16" operator="containsText" text="NWNE">
      <formula>NOT(ISERROR(SEARCH("NWNE",E57)))</formula>
    </cfRule>
    <cfRule type="containsText" dxfId="10" priority="17" operator="containsText" text="NESW">
      <formula>NOT(ISERROR(SEARCH("NESW",E57)))</formula>
    </cfRule>
    <cfRule type="containsText" dxfId="9" priority="18" operator="containsText" text="NESE">
      <formula>NOT(ISERROR(SEARCH("NESE",E57)))</formula>
    </cfRule>
    <cfRule type="containsText" dxfId="8" priority="19" operator="containsText" text="NENW">
      <formula>NOT(ISERROR(SEARCH("NENW",E57)))</formula>
    </cfRule>
    <cfRule type="containsText" dxfId="7" priority="20" operator="containsText" text="NENE">
      <formula>NOT(ISERROR(SEARCH("NENE",E57)))</formula>
    </cfRule>
  </conditionalFormatting>
  <conditionalFormatting sqref="I26">
    <cfRule type="notContainsText" dxfId="6" priority="21" operator="notContains" text="#########">
      <formula>ISERROR(SEARCH("#########",I26))</formula>
    </cfRule>
  </conditionalFormatting>
  <conditionalFormatting sqref="I67:I85">
    <cfRule type="notContainsText" dxfId="5" priority="23" operator="notContains" text="#########">
      <formula>ISERROR(SEARCH("#########",I67))</formula>
    </cfRule>
  </conditionalFormatting>
  <conditionalFormatting sqref="J8">
    <cfRule type="notContainsText" dxfId="4" priority="42" operator="notContains" text="#########">
      <formula>ISERROR(SEARCH("#########",J8))</formula>
    </cfRule>
  </conditionalFormatting>
  <conditionalFormatting sqref="J29">
    <cfRule type="notContainsText" dxfId="3" priority="43" operator="notContains" text="#########">
      <formula>ISERROR(SEARCH("#########",J29))</formula>
    </cfRule>
  </conditionalFormatting>
  <conditionalFormatting sqref="J68">
    <cfRule type="notContainsText" dxfId="2" priority="44" operator="notContains" text="#########">
      <formula>ISERROR(SEARCH("#########",J68))</formula>
    </cfRule>
  </conditionalFormatting>
  <conditionalFormatting sqref="J73">
    <cfRule type="notContainsText" dxfId="1" priority="45" operator="notContains" text="#########">
      <formula>ISERROR(SEARCH("#########",J73))</formula>
    </cfRule>
  </conditionalFormatting>
  <conditionalFormatting sqref="K65:L65">
    <cfRule type="notContainsText" dxfId="0" priority="58" operator="notContains" text="#########">
      <formula>ISERROR(SEARCH("#########",K65))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Megan Otten</cp:lastModifiedBy>
  <dcterms:created xsi:type="dcterms:W3CDTF">2024-08-14T22:05:08Z</dcterms:created>
  <dcterms:modified xsi:type="dcterms:W3CDTF">2024-08-16T14:01:44Z</dcterms:modified>
</cp:coreProperties>
</file>