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2overviewers.sharepoint.com/Shared Documents/H2Overviewers Master/Company Share/Lac qui Parle County/Group 4/CD 86/"/>
    </mc:Choice>
  </mc:AlternateContent>
  <xr:revisionPtr revIDLastSave="0" documentId="8_{027AF6BB-EFD6-4E1B-945F-16ABC55BE8F9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Sheet1!$A$2:$AU$38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T38" i="1" l="1"/>
  <c r="AR38" i="1"/>
  <c r="AQ38" i="1"/>
  <c r="AO38" i="1"/>
  <c r="AM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AS33" i="1"/>
  <c r="AP33" i="1"/>
  <c r="AN33" i="1"/>
  <c r="AL33" i="1"/>
  <c r="L33" i="1"/>
  <c r="K33" i="1"/>
  <c r="AS32" i="1"/>
  <c r="AP32" i="1"/>
  <c r="AN32" i="1"/>
  <c r="AL32" i="1"/>
  <c r="L32" i="1"/>
  <c r="K32" i="1"/>
  <c r="AS37" i="1"/>
  <c r="AP37" i="1"/>
  <c r="AN37" i="1"/>
  <c r="AL37" i="1"/>
  <c r="L37" i="1"/>
  <c r="K37" i="1"/>
  <c r="AS36" i="1"/>
  <c r="AP36" i="1"/>
  <c r="AN36" i="1"/>
  <c r="AL36" i="1"/>
  <c r="L36" i="1"/>
  <c r="K36" i="1"/>
  <c r="AS35" i="1"/>
  <c r="AP35" i="1"/>
  <c r="AN35" i="1"/>
  <c r="AL35" i="1"/>
  <c r="L35" i="1"/>
  <c r="K35" i="1"/>
  <c r="AS31" i="1"/>
  <c r="AP31" i="1"/>
  <c r="AN31" i="1"/>
  <c r="AL31" i="1"/>
  <c r="L31" i="1"/>
  <c r="K31" i="1"/>
  <c r="AS30" i="1"/>
  <c r="AP30" i="1"/>
  <c r="AN30" i="1"/>
  <c r="AL30" i="1"/>
  <c r="L30" i="1"/>
  <c r="K30" i="1"/>
  <c r="AS29" i="1"/>
  <c r="AP29" i="1"/>
  <c r="AN29" i="1"/>
  <c r="AL29" i="1"/>
  <c r="L29" i="1"/>
  <c r="K29" i="1"/>
  <c r="AS28" i="1"/>
  <c r="AP28" i="1"/>
  <c r="AN28" i="1"/>
  <c r="AL28" i="1"/>
  <c r="L28" i="1"/>
  <c r="K28" i="1"/>
  <c r="AS27" i="1"/>
  <c r="AP27" i="1"/>
  <c r="AN27" i="1"/>
  <c r="AL27" i="1"/>
  <c r="L27" i="1"/>
  <c r="K27" i="1"/>
  <c r="AS26" i="1"/>
  <c r="AP26" i="1"/>
  <c r="AN26" i="1"/>
  <c r="AL26" i="1"/>
  <c r="L26" i="1"/>
  <c r="K26" i="1"/>
  <c r="AS25" i="1"/>
  <c r="AP25" i="1"/>
  <c r="AN25" i="1"/>
  <c r="AL25" i="1"/>
  <c r="L25" i="1"/>
  <c r="K25" i="1"/>
  <c r="AS24" i="1"/>
  <c r="AP24" i="1"/>
  <c r="AN24" i="1"/>
  <c r="AL24" i="1"/>
  <c r="L24" i="1"/>
  <c r="K24" i="1"/>
  <c r="AS23" i="1"/>
  <c r="AP23" i="1"/>
  <c r="AN23" i="1"/>
  <c r="AL23" i="1"/>
  <c r="L23" i="1"/>
  <c r="K23" i="1"/>
  <c r="AS22" i="1"/>
  <c r="AP22" i="1"/>
  <c r="AN22" i="1"/>
  <c r="AL22" i="1"/>
  <c r="L22" i="1"/>
  <c r="K22" i="1"/>
  <c r="AS21" i="1"/>
  <c r="AP21" i="1"/>
  <c r="AN21" i="1"/>
  <c r="AL21" i="1"/>
  <c r="L21" i="1"/>
  <c r="K21" i="1"/>
  <c r="AS20" i="1"/>
  <c r="AP20" i="1"/>
  <c r="AN20" i="1"/>
  <c r="AL20" i="1"/>
  <c r="L20" i="1"/>
  <c r="K20" i="1"/>
  <c r="AS19" i="1"/>
  <c r="AP19" i="1"/>
  <c r="AN19" i="1"/>
  <c r="AL19" i="1"/>
  <c r="L19" i="1"/>
  <c r="K19" i="1"/>
  <c r="AS18" i="1"/>
  <c r="AP18" i="1"/>
  <c r="AN18" i="1"/>
  <c r="AL18" i="1"/>
  <c r="L18" i="1"/>
  <c r="K18" i="1"/>
  <c r="AS17" i="1"/>
  <c r="AP17" i="1"/>
  <c r="AN17" i="1"/>
  <c r="AL17" i="1"/>
  <c r="L17" i="1"/>
  <c r="K17" i="1"/>
  <c r="AS16" i="1"/>
  <c r="AP16" i="1"/>
  <c r="AN16" i="1"/>
  <c r="AL16" i="1"/>
  <c r="L16" i="1"/>
  <c r="K16" i="1"/>
  <c r="AS15" i="1"/>
  <c r="AP15" i="1"/>
  <c r="AN15" i="1"/>
  <c r="AL15" i="1"/>
  <c r="L15" i="1"/>
  <c r="K15" i="1"/>
  <c r="AS14" i="1"/>
  <c r="AP14" i="1"/>
  <c r="AN14" i="1"/>
  <c r="AL14" i="1"/>
  <c r="L14" i="1"/>
  <c r="K14" i="1"/>
  <c r="AS13" i="1"/>
  <c r="AP13" i="1"/>
  <c r="AN13" i="1"/>
  <c r="AL13" i="1"/>
  <c r="L13" i="1"/>
  <c r="K13" i="1"/>
  <c r="AS12" i="1"/>
  <c r="AP12" i="1"/>
  <c r="AN12" i="1"/>
  <c r="AL12" i="1"/>
  <c r="L12" i="1"/>
  <c r="K12" i="1"/>
  <c r="AS11" i="1"/>
  <c r="AP11" i="1"/>
  <c r="AN11" i="1"/>
  <c r="AL11" i="1"/>
  <c r="L11" i="1"/>
  <c r="K11" i="1"/>
  <c r="AS10" i="1"/>
  <c r="AP10" i="1"/>
  <c r="AN10" i="1"/>
  <c r="AL10" i="1"/>
  <c r="L10" i="1"/>
  <c r="K10" i="1"/>
  <c r="AS9" i="1"/>
  <c r="AP9" i="1"/>
  <c r="AN9" i="1"/>
  <c r="AL9" i="1"/>
  <c r="L9" i="1"/>
  <c r="K9" i="1"/>
  <c r="AS8" i="1"/>
  <c r="AP8" i="1"/>
  <c r="AN8" i="1"/>
  <c r="AL8" i="1"/>
  <c r="L8" i="1"/>
  <c r="K8" i="1"/>
  <c r="AS7" i="1"/>
  <c r="AP7" i="1"/>
  <c r="AN7" i="1"/>
  <c r="AL7" i="1"/>
  <c r="L7" i="1"/>
  <c r="K7" i="1"/>
  <c r="AS6" i="1"/>
  <c r="AP6" i="1"/>
  <c r="AN6" i="1"/>
  <c r="AL6" i="1"/>
  <c r="L6" i="1"/>
  <c r="K6" i="1"/>
  <c r="AS5" i="1"/>
  <c r="AP5" i="1"/>
  <c r="AN5" i="1"/>
  <c r="AL5" i="1"/>
  <c r="L5" i="1"/>
  <c r="K5" i="1"/>
  <c r="AS4" i="1"/>
  <c r="AP4" i="1"/>
  <c r="AN4" i="1"/>
  <c r="AL4" i="1"/>
  <c r="L4" i="1"/>
  <c r="K4" i="1"/>
  <c r="AS3" i="1"/>
  <c r="AP3" i="1"/>
  <c r="AN3" i="1"/>
  <c r="AL3" i="1"/>
  <c r="L3" i="1"/>
  <c r="K3" i="1"/>
  <c r="AN38" i="1" l="1"/>
  <c r="L38" i="1"/>
  <c r="AL38" i="1"/>
  <c r="K38" i="1"/>
  <c r="AP38" i="1"/>
  <c r="AS38" i="1"/>
  <c r="C41" i="1" l="1"/>
  <c r="AT19" i="1"/>
  <c r="AU19" i="1" s="1"/>
  <c r="AT12" i="1"/>
  <c r="AU12" i="1" s="1"/>
  <c r="AT10" i="1"/>
  <c r="AU10" i="1" s="1"/>
  <c r="AT7" i="1"/>
  <c r="AU7" i="1" s="1"/>
  <c r="AT5" i="1"/>
  <c r="AU5" i="1" s="1"/>
  <c r="AT23" i="1"/>
  <c r="AU23" i="1" s="1"/>
  <c r="AT13" i="1"/>
  <c r="AU13" i="1" s="1"/>
  <c r="AT33" i="1"/>
  <c r="AU33" i="1" s="1"/>
  <c r="AT35" i="1"/>
  <c r="AU35" i="1" s="1"/>
  <c r="AT18" i="1"/>
  <c r="AU18" i="1" s="1"/>
  <c r="AT4" i="1"/>
  <c r="AU4" i="1" s="1"/>
  <c r="AT37" i="1"/>
  <c r="AU37" i="1" s="1"/>
  <c r="AT28" i="1"/>
  <c r="AU28" i="1" s="1"/>
  <c r="AT14" i="1"/>
  <c r="AU14" i="1" s="1"/>
  <c r="AT27" i="1"/>
  <c r="AU27" i="1" s="1"/>
  <c r="AT26" i="1"/>
  <c r="AU26" i="1" s="1"/>
  <c r="AT11" i="1"/>
  <c r="AU11" i="1" s="1"/>
  <c r="AT32" i="1"/>
  <c r="AU32" i="1" s="1"/>
  <c r="AT31" i="1"/>
  <c r="AU31" i="1" s="1"/>
  <c r="AT25" i="1"/>
  <c r="AU25" i="1" s="1"/>
  <c r="AT22" i="1"/>
  <c r="AU22" i="1" s="1"/>
  <c r="AT17" i="1"/>
  <c r="AU17" i="1" s="1"/>
  <c r="AT6" i="1"/>
  <c r="AU6" i="1" s="1"/>
  <c r="AT30" i="1"/>
  <c r="AU30" i="1" s="1"/>
  <c r="AT24" i="1"/>
  <c r="AU24" i="1" s="1"/>
  <c r="AT21" i="1"/>
  <c r="AU21" i="1" s="1"/>
  <c r="AT16" i="1"/>
  <c r="AU16" i="1" s="1"/>
  <c r="AT9" i="1"/>
  <c r="AU9" i="1" s="1"/>
  <c r="AT36" i="1"/>
  <c r="AU36" i="1" s="1"/>
  <c r="AT29" i="1"/>
  <c r="AU29" i="1" s="1"/>
  <c r="AT20" i="1"/>
  <c r="AU20" i="1" s="1"/>
  <c r="AT15" i="1"/>
  <c r="AU15" i="1" s="1"/>
  <c r="AT8" i="1"/>
  <c r="AU8" i="1" s="1"/>
  <c r="AT3" i="1"/>
  <c r="AU3" i="1" l="1"/>
  <c r="AU38" i="1" s="1"/>
</calcChain>
</file>

<file path=xl/sharedStrings.xml><?xml version="1.0" encoding="utf-8"?>
<sst xmlns="http://schemas.openxmlformats.org/spreadsheetml/2006/main" count="317" uniqueCount="104">
  <si>
    <t>$1.00</t>
  </si>
  <si>
    <t>$100,000.00</t>
  </si>
  <si>
    <t>PIN</t>
  </si>
  <si>
    <t>NAME</t>
  </si>
  <si>
    <t>OWNER ADDRESS</t>
  </si>
  <si>
    <t>CITY STATE ZIP</t>
  </si>
  <si>
    <t>DESCRIPTION</t>
  </si>
  <si>
    <t>SEC</t>
  </si>
  <si>
    <t>TWP</t>
  </si>
  <si>
    <t>RANGE</t>
  </si>
  <si>
    <t>PARCEL ACRES</t>
  </si>
  <si>
    <t>ACRES IN TRACT</t>
  </si>
  <si>
    <t>TOTAL BENEFITTED ACRES</t>
  </si>
  <si>
    <t>ACRES IN WATERSHED NOT BENEFITTED</t>
  </si>
  <si>
    <t>NONCONVERTED WETLAND ACRES</t>
  </si>
  <si>
    <t>CLASS 1 ACRES</t>
  </si>
  <si>
    <t>RED = CLASS 1 BENEFIT</t>
  </si>
  <si>
    <t>CLASS 2 ACRES</t>
  </si>
  <si>
    <t>YELLOW = CLASS 2 BENEFIT</t>
  </si>
  <si>
    <t>CLASS 3 ACRES</t>
  </si>
  <si>
    <t>GREEN = CLASS 3 BENEFIT</t>
  </si>
  <si>
    <t>CLASS 4 ACRES</t>
  </si>
  <si>
    <t>BLUE = CLASS 4 BENEFIT</t>
  </si>
  <si>
    <t>URBAN RESIDENTIAL ACRES</t>
  </si>
  <si>
    <t>URBAN RESIDENTIAL BENEFIT</t>
  </si>
  <si>
    <t>INDUSTRIAL ACRES</t>
  </si>
  <si>
    <t>INDUSTRIAL BENEFIT</t>
  </si>
  <si>
    <t>RESIDENTIAL ACRES</t>
  </si>
  <si>
    <t>RESIDENTIAL BENEFIT</t>
  </si>
  <si>
    <t>WOODLOT ACRES</t>
  </si>
  <si>
    <t>WOODLOT BENEFIT</t>
  </si>
  <si>
    <t>FEDERAL LAND ACRES</t>
  </si>
  <si>
    <t>CREP ACRES</t>
  </si>
  <si>
    <t>CREP BENEFIT</t>
  </si>
  <si>
    <t>ROAD ACRES</t>
  </si>
  <si>
    <t>ROAD BENEFIT</t>
  </si>
  <si>
    <t>RECREATIONAL TRAIL ACRES</t>
  </si>
  <si>
    <t>RECREATIONAL TRAIL BENEFIT</t>
  </si>
  <si>
    <t>CLASS A GRASS STRIP ACRES</t>
  </si>
  <si>
    <t>CLASS A GRASS STRIP DAMAGES</t>
  </si>
  <si>
    <t>CLASS B GRASS STRIP ACRES</t>
  </si>
  <si>
    <t>CLASS B GRASS STRIP DAMAGES</t>
  </si>
  <si>
    <t>WETLAND BUFFER STRIP</t>
  </si>
  <si>
    <t>WETLAND BUFFER STRIP DAMAGES</t>
  </si>
  <si>
    <t>DITCH ACRES</t>
  </si>
  <si>
    <t>NON-BENEFITTED ACRES</t>
  </si>
  <si>
    <t>TOTAL PARCEL BENEFITS</t>
  </si>
  <si>
    <t>PERCENT TOTAL BENEFITS</t>
  </si>
  <si>
    <t>NOTIONAL ASSESSMENT ON $100,000 REPAIR</t>
  </si>
  <si>
    <t>22-0186-000</t>
  </si>
  <si>
    <t>MILBECK, TIMOTHY &amp; SUZANNE RLT(S)</t>
  </si>
  <si>
    <t>3450 230TH ST</t>
  </si>
  <si>
    <t>DAWSON MN 56232</t>
  </si>
  <si>
    <t>NESW</t>
  </si>
  <si>
    <t>29</t>
  </si>
  <si>
    <t>118</t>
  </si>
  <si>
    <t>042</t>
  </si>
  <si>
    <t>22-0187-000</t>
  </si>
  <si>
    <t>SESW</t>
  </si>
  <si>
    <t>22-0210-000</t>
  </si>
  <si>
    <t>SCHUELLER, SAVOYE, NASH ETAL</t>
  </si>
  <si>
    <t>3350 226TH ST</t>
  </si>
  <si>
    <t>DAWSON, MN 56232</t>
  </si>
  <si>
    <t>NWSW</t>
  </si>
  <si>
    <t>NWSE</t>
  </si>
  <si>
    <t>30</t>
  </si>
  <si>
    <t>NESE</t>
  </si>
  <si>
    <t>22-0211-000</t>
  </si>
  <si>
    <t>CROATT, BRIAN</t>
  </si>
  <si>
    <t>2695 201ST AVE</t>
  </si>
  <si>
    <t>MADISON, MN 56256</t>
  </si>
  <si>
    <t>SWSW</t>
  </si>
  <si>
    <t>SWSE</t>
  </si>
  <si>
    <t>SESE</t>
  </si>
  <si>
    <t>22-0214-000</t>
  </si>
  <si>
    <t>NWNE</t>
  </si>
  <si>
    <t>31</t>
  </si>
  <si>
    <t>22-0214-010</t>
  </si>
  <si>
    <t>SCHUELLER, KENNAN &amp; KAREN</t>
  </si>
  <si>
    <t>2271 337TH AVE</t>
  </si>
  <si>
    <t>SWNE</t>
  </si>
  <si>
    <t>22-0217-000</t>
  </si>
  <si>
    <t>LEE, G &amp; D RLT &amp; LEE, D &amp; J</t>
  </si>
  <si>
    <t>2064 351ST AVE</t>
  </si>
  <si>
    <t>NENE</t>
  </si>
  <si>
    <t>SENE</t>
  </si>
  <si>
    <t>22-0218-000</t>
  </si>
  <si>
    <t>32</t>
  </si>
  <si>
    <t>22-0219-000</t>
  </si>
  <si>
    <t>SWNW</t>
  </si>
  <si>
    <t>NWNW</t>
  </si>
  <si>
    <t>NENW</t>
  </si>
  <si>
    <t>SENW</t>
  </si>
  <si>
    <t>22-0220-000</t>
  </si>
  <si>
    <t>LIEBL, JEFFREY &amp; JANET</t>
  </si>
  <si>
    <t>1859 311TH AVE</t>
  </si>
  <si>
    <t>22-0221-000</t>
  </si>
  <si>
    <t>226TH ST</t>
  </si>
  <si>
    <t>230TH ST</t>
  </si>
  <si>
    <t>337TH AVE</t>
  </si>
  <si>
    <t>TOTAL WATERSHED ACRES:</t>
  </si>
  <si>
    <t>LAC QUI PARLE TWP RDS</t>
  </si>
  <si>
    <t>22-0189-000</t>
  </si>
  <si>
    <t>LAC QUI PARLE TWP, C/O JANICE LEE, 2405 365TH 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</si>
</sst>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#,##0.00"/>
    <numFmt numFmtId="165" formatCode="#,##0.00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CE4D6"/>
        <bgColor indexed="64"/>
      </patternFill>
    </fill>
    <fill>
      <patternFill patternType="solid">
        <fgColor rgb="FFEA989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2" borderId="0" xfId="0" applyNumberFormat="1" applyFont="1" applyFill="1" applyAlignment="1">
      <alignment horizontal="center"/>
    </xf>
    <xf numFmtId="4" fontId="1" fillId="3" borderId="0" xfId="0" applyNumberFormat="1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4" fontId="1" fillId="4" borderId="0" xfId="0" applyNumberFormat="1" applyFont="1" applyFill="1" applyAlignment="1">
      <alignment horizontal="center"/>
    </xf>
    <xf numFmtId="4" fontId="1" fillId="5" borderId="0" xfId="0" applyNumberFormat="1" applyFont="1" applyFill="1" applyAlignment="1">
      <alignment horizontal="center"/>
    </xf>
    <xf numFmtId="4" fontId="1" fillId="6" borderId="0" xfId="0" applyNumberFormat="1" applyFont="1" applyFill="1" applyAlignment="1">
      <alignment horizontal="center"/>
    </xf>
    <xf numFmtId="4" fontId="1" fillId="7" borderId="0" xfId="0" applyNumberFormat="1" applyFont="1" applyFill="1" applyAlignment="1">
      <alignment horizontal="center"/>
    </xf>
    <xf numFmtId="4" fontId="1" fillId="8" borderId="0" xfId="0" applyNumberFormat="1" applyFont="1" applyFill="1" applyAlignment="1">
      <alignment horizontal="center"/>
    </xf>
    <xf numFmtId="165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0" fontId="2" fillId="6" borderId="0" xfId="0" applyFont="1" applyFill="1" applyAlignment="1">
      <alignment horizontal="center" wrapText="1"/>
    </xf>
    <xf numFmtId="0" fontId="2" fillId="7" borderId="0" xfId="0" applyFont="1" applyFill="1" applyAlignment="1">
      <alignment horizontal="center" wrapText="1"/>
    </xf>
    <xf numFmtId="0" fontId="2" fillId="8" borderId="0" xfId="0" applyFont="1" applyFill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4" fontId="1" fillId="5" borderId="1" xfId="0" applyNumberFormat="1" applyFont="1" applyFill="1" applyBorder="1" applyAlignment="1">
      <alignment horizontal="center"/>
    </xf>
    <xf numFmtId="4" fontId="1" fillId="6" borderId="1" xfId="0" applyNumberFormat="1" applyFont="1" applyFill="1" applyBorder="1" applyAlignment="1">
      <alignment horizontal="center"/>
    </xf>
    <xf numFmtId="4" fontId="1" fillId="7" borderId="1" xfId="0" applyNumberFormat="1" applyFont="1" applyFill="1" applyBorder="1" applyAlignment="1">
      <alignment horizontal="center"/>
    </xf>
    <xf numFmtId="4" fontId="1" fillId="8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3"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41"/>
  <sheetViews>
    <sheetView tabSelected="1" workbookViewId="0">
      <pane xSplit="2" ySplit="2" topLeftCell="Q12" activePane="bottomRight" state="frozen"/>
      <selection pane="topRight" activeCell="C1" sqref="C1"/>
      <selection pane="bottomLeft" activeCell="A3" sqref="A3"/>
      <selection pane="bottomRight" activeCell="AT39" sqref="AT39"/>
    </sheetView>
  </sheetViews>
  <sheetFormatPr defaultRowHeight="14.4" x14ac:dyDescent="0.3"/>
  <cols>
    <col min="1" max="1" width="14.6640625" style="1" customWidth="1"/>
    <col min="2" max="2" width="35.6640625" style="1" customWidth="1"/>
    <col min="3" max="3" width="43.109375" style="1" bestFit="1" customWidth="1"/>
    <col min="4" max="4" width="25.6640625" style="1" customWidth="1"/>
    <col min="5" max="5" width="20.6640625" style="1" customWidth="1"/>
    <col min="6" max="8" width="9.6640625" style="1" customWidth="1"/>
    <col min="9" max="12" width="17.6640625" style="2" customWidth="1"/>
    <col min="13" max="13" width="20.6640625" style="3" customWidth="1"/>
    <col min="14" max="14" width="13.6640625" style="4" customWidth="1"/>
    <col min="15" max="15" width="13.6640625" style="5" customWidth="1"/>
    <col min="16" max="16" width="13.6640625" style="6" customWidth="1"/>
    <col min="17" max="17" width="13.6640625" style="5" customWidth="1"/>
    <col min="18" max="18" width="13.6640625" style="7" customWidth="1"/>
    <col min="19" max="19" width="13.6640625" style="5" customWidth="1"/>
    <col min="20" max="20" width="13.6640625" style="8" customWidth="1"/>
    <col min="21" max="21" width="13.6640625" style="5" customWidth="1"/>
    <col min="22" max="22" width="17.6640625" style="2" hidden="1" customWidth="1"/>
    <col min="23" max="23" width="17.6640625" style="5" hidden="1" customWidth="1"/>
    <col min="24" max="24" width="17.6640625" style="2" hidden="1" customWidth="1"/>
    <col min="25" max="25" width="17.6640625" style="5" hidden="1" customWidth="1"/>
    <col min="26" max="26" width="17.6640625" style="9" customWidth="1"/>
    <col min="27" max="27" width="17.6640625" style="5" customWidth="1"/>
    <col min="28" max="28" width="17.6640625" style="10" customWidth="1"/>
    <col min="29" max="29" width="17.6640625" style="5" customWidth="1"/>
    <col min="30" max="31" width="17.6640625" style="2" hidden="1" customWidth="1"/>
    <col min="32" max="32" width="17.6640625" style="5" hidden="1" customWidth="1"/>
    <col min="33" max="33" width="17.6640625" style="9" customWidth="1"/>
    <col min="34" max="34" width="17.6640625" style="5" customWidth="1"/>
    <col min="35" max="35" width="19.6640625" style="2" hidden="1" customWidth="1"/>
    <col min="36" max="36" width="19.6640625" style="5" hidden="1" customWidth="1"/>
    <col min="37" max="37" width="17.6640625" style="3" hidden="1" customWidth="1"/>
    <col min="38" max="38" width="17.6640625" style="5" hidden="1" customWidth="1"/>
    <col min="39" max="39" width="17.6640625" style="3" hidden="1" customWidth="1"/>
    <col min="40" max="40" width="17.6640625" style="5" hidden="1" customWidth="1"/>
    <col min="41" max="41" width="17.6640625" style="2" hidden="1" customWidth="1"/>
    <col min="42" max="42" width="17.6640625" style="5" hidden="1" customWidth="1"/>
    <col min="43" max="44" width="17.6640625" style="2" hidden="1" customWidth="1"/>
    <col min="45" max="45" width="17.6640625" style="5" customWidth="1"/>
    <col min="46" max="46" width="17.6640625" style="11" customWidth="1"/>
    <col min="47" max="47" width="17.6640625" style="5" customWidth="1"/>
  </cols>
  <sheetData>
    <row r="1" spans="1:47" x14ac:dyDescent="0.3">
      <c r="AP1" s="5" t="s">
        <v>0</v>
      </c>
      <c r="AU1" s="5" t="s">
        <v>1</v>
      </c>
    </row>
    <row r="2" spans="1:47" ht="68.099999999999994" customHeight="1" x14ac:dyDescent="0.3">
      <c r="A2" s="12" t="s">
        <v>2</v>
      </c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2" t="s">
        <v>11</v>
      </c>
      <c r="K2" s="12" t="s">
        <v>12</v>
      </c>
      <c r="L2" s="12" t="s">
        <v>13</v>
      </c>
      <c r="M2" s="13" t="s">
        <v>14</v>
      </c>
      <c r="N2" s="14" t="s">
        <v>15</v>
      </c>
      <c r="O2" s="12" t="s">
        <v>16</v>
      </c>
      <c r="P2" s="15" t="s">
        <v>17</v>
      </c>
      <c r="Q2" s="12" t="s">
        <v>18</v>
      </c>
      <c r="R2" s="16" t="s">
        <v>19</v>
      </c>
      <c r="S2" s="12" t="s">
        <v>20</v>
      </c>
      <c r="T2" s="17" t="s">
        <v>21</v>
      </c>
      <c r="U2" s="12" t="s">
        <v>22</v>
      </c>
      <c r="V2" s="12" t="s">
        <v>23</v>
      </c>
      <c r="W2" s="12" t="s">
        <v>24</v>
      </c>
      <c r="X2" s="12" t="s">
        <v>25</v>
      </c>
      <c r="Y2" s="12" t="s">
        <v>26</v>
      </c>
      <c r="Z2" s="18" t="s">
        <v>27</v>
      </c>
      <c r="AA2" s="12" t="s">
        <v>28</v>
      </c>
      <c r="AB2" s="19" t="s">
        <v>29</v>
      </c>
      <c r="AC2" s="12" t="s">
        <v>30</v>
      </c>
      <c r="AD2" s="12" t="s">
        <v>31</v>
      </c>
      <c r="AE2" s="12" t="s">
        <v>32</v>
      </c>
      <c r="AF2" s="12" t="s">
        <v>33</v>
      </c>
      <c r="AG2" s="18" t="s">
        <v>34</v>
      </c>
      <c r="AH2" s="12" t="s">
        <v>35</v>
      </c>
      <c r="AI2" s="12" t="s">
        <v>36</v>
      </c>
      <c r="AJ2" s="12" t="s">
        <v>37</v>
      </c>
      <c r="AK2" s="13" t="s">
        <v>38</v>
      </c>
      <c r="AL2" s="12" t="s">
        <v>39</v>
      </c>
      <c r="AM2" s="13" t="s">
        <v>40</v>
      </c>
      <c r="AN2" s="12" t="s">
        <v>41</v>
      </c>
      <c r="AO2" s="12" t="s">
        <v>42</v>
      </c>
      <c r="AP2" s="12" t="s">
        <v>43</v>
      </c>
      <c r="AQ2" s="12" t="s">
        <v>44</v>
      </c>
      <c r="AR2" s="12" t="s">
        <v>45</v>
      </c>
      <c r="AS2" s="12" t="s">
        <v>46</v>
      </c>
      <c r="AT2" s="12" t="s">
        <v>47</v>
      </c>
      <c r="AU2" s="12" t="s">
        <v>48</v>
      </c>
    </row>
    <row r="3" spans="1:47" x14ac:dyDescent="0.3">
      <c r="A3" s="1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  <c r="H3" s="1" t="s">
        <v>56</v>
      </c>
      <c r="I3" s="2">
        <v>114</v>
      </c>
      <c r="J3" s="2">
        <v>22.52</v>
      </c>
      <c r="K3" s="2">
        <f t="shared" ref="K3:K25" si="0">SUM(N3,P3,R3,T3,V3,X3,Z3,AB3,AE3,AG3,AI3)</f>
        <v>2.52</v>
      </c>
      <c r="L3" s="2">
        <f t="shared" ref="L3:L25" si="1">SUM(M3,AD3,AK3,AM3,AO3,AQ3,AR3)</f>
        <v>0</v>
      </c>
      <c r="T3" s="8">
        <v>1.98</v>
      </c>
      <c r="U3" s="5">
        <v>711.01800000000003</v>
      </c>
      <c r="AB3" s="10">
        <v>0.54</v>
      </c>
      <c r="AC3" s="5">
        <v>69.811199999999999</v>
      </c>
      <c r="AL3" s="5" t="str">
        <f t="shared" ref="AL3:AL33" si="2">IF(AK3&gt;0,AK3*$AL$1,"")</f>
        <v/>
      </c>
      <c r="AN3" s="5" t="str">
        <f t="shared" ref="AN3:AN33" si="3">IF(AM3&gt;0,AM3*$AN$1,"")</f>
        <v/>
      </c>
      <c r="AP3" s="5" t="str">
        <f t="shared" ref="AP3:AP33" si="4">IF(AO3&gt;0,AO3*$AP$1,"")</f>
        <v/>
      </c>
      <c r="AS3" s="5">
        <f t="shared" ref="AS3:AS25" si="5">SUM(O3,Q3,S3,U3,W3,Y3,AA3,AC3,AF3,AH3,AJ3)</f>
        <v>780.82920000000001</v>
      </c>
      <c r="AT3" s="11">
        <f t="shared" ref="AT3:AT33" si="6">(AS3/$AS$38)*100</f>
        <v>0.10790581310084919</v>
      </c>
      <c r="AU3" s="5">
        <f t="shared" ref="AU3:AU33" si="7">(AT3/100)*$AU$1</f>
        <v>107.9058131008492</v>
      </c>
    </row>
    <row r="4" spans="1:47" x14ac:dyDescent="0.3">
      <c r="A4" s="1" t="s">
        <v>57</v>
      </c>
      <c r="B4" s="1" t="s">
        <v>50</v>
      </c>
      <c r="C4" s="1" t="s">
        <v>51</v>
      </c>
      <c r="D4" s="1" t="s">
        <v>52</v>
      </c>
      <c r="E4" s="1" t="s">
        <v>58</v>
      </c>
      <c r="F4" s="1" t="s">
        <v>54</v>
      </c>
      <c r="G4" s="1" t="s">
        <v>55</v>
      </c>
      <c r="H4" s="1" t="s">
        <v>56</v>
      </c>
      <c r="I4" s="2">
        <v>56</v>
      </c>
      <c r="J4" s="2">
        <v>37.85</v>
      </c>
      <c r="K4" s="2">
        <f t="shared" si="0"/>
        <v>28.46</v>
      </c>
      <c r="L4" s="2">
        <f t="shared" si="1"/>
        <v>0</v>
      </c>
      <c r="R4" s="7">
        <v>21.43</v>
      </c>
      <c r="S4" s="5">
        <v>25651.71</v>
      </c>
      <c r="T4" s="8">
        <v>7.03</v>
      </c>
      <c r="U4" s="5">
        <v>2524.473</v>
      </c>
      <c r="AL4" s="5" t="str">
        <f t="shared" si="2"/>
        <v/>
      </c>
      <c r="AN4" s="5" t="str">
        <f t="shared" si="3"/>
        <v/>
      </c>
      <c r="AP4" s="5" t="str">
        <f t="shared" si="4"/>
        <v/>
      </c>
      <c r="AS4" s="5">
        <f t="shared" si="5"/>
        <v>28176.182999999997</v>
      </c>
      <c r="AT4" s="11">
        <f t="shared" si="6"/>
        <v>3.8937759201286579</v>
      </c>
      <c r="AU4" s="5">
        <f t="shared" si="7"/>
        <v>3893.7759201286581</v>
      </c>
    </row>
    <row r="5" spans="1:47" x14ac:dyDescent="0.3">
      <c r="A5" s="1" t="s">
        <v>57</v>
      </c>
      <c r="B5" s="1" t="s">
        <v>50</v>
      </c>
      <c r="C5" s="1" t="s">
        <v>51</v>
      </c>
      <c r="D5" s="1" t="s">
        <v>52</v>
      </c>
      <c r="E5" s="1" t="s">
        <v>53</v>
      </c>
      <c r="F5" s="1" t="s">
        <v>54</v>
      </c>
      <c r="G5" s="1" t="s">
        <v>55</v>
      </c>
      <c r="H5" s="1" t="s">
        <v>56</v>
      </c>
      <c r="I5" s="2">
        <v>56</v>
      </c>
      <c r="J5" s="2">
        <v>18.149999999999999</v>
      </c>
      <c r="K5" s="2">
        <f t="shared" si="0"/>
        <v>13.070000000000002</v>
      </c>
      <c r="L5" s="2">
        <f t="shared" si="1"/>
        <v>0</v>
      </c>
      <c r="R5" s="7">
        <v>7.71</v>
      </c>
      <c r="S5" s="5">
        <v>9228.8700000000008</v>
      </c>
      <c r="T5" s="8">
        <v>5.23</v>
      </c>
      <c r="U5" s="5">
        <v>1878.0930000000001</v>
      </c>
      <c r="AB5" s="10">
        <v>0.13</v>
      </c>
      <c r="AC5" s="5">
        <v>16.8064</v>
      </c>
      <c r="AL5" s="5" t="str">
        <f t="shared" si="2"/>
        <v/>
      </c>
      <c r="AN5" s="5" t="str">
        <f t="shared" si="3"/>
        <v/>
      </c>
      <c r="AP5" s="5" t="str">
        <f t="shared" si="4"/>
        <v/>
      </c>
      <c r="AS5" s="5">
        <f t="shared" si="5"/>
        <v>11123.769400000001</v>
      </c>
      <c r="AT5" s="11">
        <f t="shared" si="6"/>
        <v>1.5372368014072035</v>
      </c>
      <c r="AU5" s="5">
        <f t="shared" si="7"/>
        <v>1537.2368014072035</v>
      </c>
    </row>
    <row r="6" spans="1:47" x14ac:dyDescent="0.3">
      <c r="A6" s="1" t="s">
        <v>59</v>
      </c>
      <c r="B6" s="1" t="s">
        <v>60</v>
      </c>
      <c r="C6" s="1" t="s">
        <v>61</v>
      </c>
      <c r="D6" s="1" t="s">
        <v>62</v>
      </c>
      <c r="E6" s="1" t="s">
        <v>63</v>
      </c>
      <c r="F6" s="1" t="s">
        <v>54</v>
      </c>
      <c r="G6" s="1" t="s">
        <v>55</v>
      </c>
      <c r="H6" s="1" t="s">
        <v>56</v>
      </c>
      <c r="I6" s="2">
        <v>74.849998474121094</v>
      </c>
      <c r="J6" s="2">
        <v>0.03</v>
      </c>
      <c r="K6" s="2">
        <f t="shared" si="0"/>
        <v>0.03</v>
      </c>
      <c r="L6" s="2">
        <f t="shared" si="1"/>
        <v>0</v>
      </c>
      <c r="R6" s="7">
        <v>0.02</v>
      </c>
      <c r="S6" s="5">
        <v>23.94</v>
      </c>
      <c r="T6" s="8">
        <v>0.01</v>
      </c>
      <c r="U6" s="5">
        <v>3.5910000000000002</v>
      </c>
      <c r="AL6" s="5" t="str">
        <f t="shared" si="2"/>
        <v/>
      </c>
      <c r="AN6" s="5" t="str">
        <f t="shared" si="3"/>
        <v/>
      </c>
      <c r="AP6" s="5" t="str">
        <f t="shared" si="4"/>
        <v/>
      </c>
      <c r="AS6" s="5">
        <f t="shared" si="5"/>
        <v>27.531000000000002</v>
      </c>
      <c r="AT6" s="11">
        <f t="shared" si="6"/>
        <v>3.8046155810764759E-3</v>
      </c>
      <c r="AU6" s="5">
        <f t="shared" si="7"/>
        <v>3.8046155810764759</v>
      </c>
    </row>
    <row r="7" spans="1:47" x14ac:dyDescent="0.3">
      <c r="A7" s="1" t="s">
        <v>59</v>
      </c>
      <c r="B7" s="1" t="s">
        <v>60</v>
      </c>
      <c r="C7" s="1" t="s">
        <v>61</v>
      </c>
      <c r="D7" s="1" t="s">
        <v>62</v>
      </c>
      <c r="E7" s="1" t="s">
        <v>66</v>
      </c>
      <c r="F7" s="1" t="s">
        <v>65</v>
      </c>
      <c r="G7" s="1" t="s">
        <v>55</v>
      </c>
      <c r="H7" s="1" t="s">
        <v>56</v>
      </c>
      <c r="I7" s="2">
        <v>74.849998474121094</v>
      </c>
      <c r="J7" s="2">
        <v>39.72</v>
      </c>
      <c r="K7" s="2">
        <f t="shared" si="0"/>
        <v>15.31</v>
      </c>
      <c r="L7" s="2">
        <f t="shared" si="1"/>
        <v>0</v>
      </c>
      <c r="R7" s="7">
        <v>4.4800000000000004</v>
      </c>
      <c r="S7" s="5">
        <v>5362.56</v>
      </c>
      <c r="T7" s="8">
        <v>10.83</v>
      </c>
      <c r="U7" s="5">
        <v>3889.0529999999999</v>
      </c>
      <c r="AL7" s="5" t="str">
        <f t="shared" si="2"/>
        <v/>
      </c>
      <c r="AN7" s="5" t="str">
        <f t="shared" si="3"/>
        <v/>
      </c>
      <c r="AP7" s="5" t="str">
        <f t="shared" si="4"/>
        <v/>
      </c>
      <c r="AS7" s="5">
        <f t="shared" si="5"/>
        <v>9251.6130000000012</v>
      </c>
      <c r="AT7" s="11">
        <f t="shared" si="6"/>
        <v>1.2785162533104382</v>
      </c>
      <c r="AU7" s="5">
        <f t="shared" si="7"/>
        <v>1278.5162533104381</v>
      </c>
    </row>
    <row r="8" spans="1:47" x14ac:dyDescent="0.3">
      <c r="A8" s="1" t="s">
        <v>67</v>
      </c>
      <c r="B8" s="1" t="s">
        <v>68</v>
      </c>
      <c r="C8" s="1" t="s">
        <v>69</v>
      </c>
      <c r="D8" s="1" t="s">
        <v>70</v>
      </c>
      <c r="E8" s="1" t="s">
        <v>72</v>
      </c>
      <c r="F8" s="1" t="s">
        <v>65</v>
      </c>
      <c r="G8" s="1" t="s">
        <v>55</v>
      </c>
      <c r="H8" s="1" t="s">
        <v>56</v>
      </c>
      <c r="I8" s="2">
        <v>120.6600036621094</v>
      </c>
      <c r="J8" s="2">
        <v>39.43</v>
      </c>
      <c r="K8" s="2">
        <f t="shared" si="0"/>
        <v>1.83</v>
      </c>
      <c r="L8" s="2">
        <f t="shared" si="1"/>
        <v>0</v>
      </c>
      <c r="R8" s="7">
        <v>0.04</v>
      </c>
      <c r="S8" s="5">
        <v>47.88</v>
      </c>
      <c r="T8" s="8">
        <v>1.79</v>
      </c>
      <c r="U8" s="5">
        <v>642.7890000000001</v>
      </c>
      <c r="AL8" s="5" t="str">
        <f t="shared" si="2"/>
        <v/>
      </c>
      <c r="AN8" s="5" t="str">
        <f t="shared" si="3"/>
        <v/>
      </c>
      <c r="AP8" s="5" t="str">
        <f t="shared" si="4"/>
        <v/>
      </c>
      <c r="AS8" s="5">
        <f t="shared" si="5"/>
        <v>690.6690000000001</v>
      </c>
      <c r="AT8" s="11">
        <f t="shared" si="6"/>
        <v>9.5446225664396797E-2</v>
      </c>
      <c r="AU8" s="5">
        <f t="shared" si="7"/>
        <v>95.446225664396806</v>
      </c>
    </row>
    <row r="9" spans="1:47" x14ac:dyDescent="0.3">
      <c r="A9" s="1" t="s">
        <v>67</v>
      </c>
      <c r="B9" s="1" t="s">
        <v>68</v>
      </c>
      <c r="C9" s="1" t="s">
        <v>69</v>
      </c>
      <c r="D9" s="1" t="s">
        <v>70</v>
      </c>
      <c r="E9" s="1" t="s">
        <v>66</v>
      </c>
      <c r="F9" s="1" t="s">
        <v>65</v>
      </c>
      <c r="G9" s="1" t="s">
        <v>55</v>
      </c>
      <c r="H9" s="1" t="s">
        <v>56</v>
      </c>
      <c r="I9" s="2">
        <v>120.6600036621094</v>
      </c>
      <c r="J9" s="2">
        <v>0.14000000000000001</v>
      </c>
      <c r="K9" s="2">
        <f t="shared" si="0"/>
        <v>0.13999999999999999</v>
      </c>
      <c r="L9" s="2">
        <f t="shared" si="1"/>
        <v>0</v>
      </c>
      <c r="R9" s="7">
        <v>0.12</v>
      </c>
      <c r="S9" s="5">
        <v>143.63999999999999</v>
      </c>
      <c r="T9" s="8">
        <v>0.02</v>
      </c>
      <c r="U9" s="5">
        <v>7.1820000000000004</v>
      </c>
      <c r="AL9" s="5" t="str">
        <f t="shared" si="2"/>
        <v/>
      </c>
      <c r="AN9" s="5" t="str">
        <f t="shared" si="3"/>
        <v/>
      </c>
      <c r="AP9" s="5" t="str">
        <f t="shared" si="4"/>
        <v/>
      </c>
      <c r="AS9" s="5">
        <f t="shared" si="5"/>
        <v>150.82199999999997</v>
      </c>
      <c r="AT9" s="11">
        <f t="shared" si="6"/>
        <v>2.0842676661549382E-2</v>
      </c>
      <c r="AU9" s="5">
        <f t="shared" si="7"/>
        <v>20.842676661549383</v>
      </c>
    </row>
    <row r="10" spans="1:47" x14ac:dyDescent="0.3">
      <c r="A10" s="1" t="s">
        <v>67</v>
      </c>
      <c r="B10" s="1" t="s">
        <v>68</v>
      </c>
      <c r="C10" s="1" t="s">
        <v>69</v>
      </c>
      <c r="D10" s="1" t="s">
        <v>70</v>
      </c>
      <c r="E10" s="1" t="s">
        <v>73</v>
      </c>
      <c r="F10" s="1" t="s">
        <v>65</v>
      </c>
      <c r="G10" s="1" t="s">
        <v>55</v>
      </c>
      <c r="H10" s="1" t="s">
        <v>56</v>
      </c>
      <c r="I10" s="2">
        <v>120.6600036621094</v>
      </c>
      <c r="J10" s="2">
        <v>38.86</v>
      </c>
      <c r="K10" s="2">
        <f t="shared" si="0"/>
        <v>38.849999999999994</v>
      </c>
      <c r="L10" s="2">
        <f t="shared" si="1"/>
        <v>0</v>
      </c>
      <c r="R10" s="7">
        <v>28.81</v>
      </c>
      <c r="S10" s="5">
        <v>34485.57</v>
      </c>
      <c r="T10" s="8">
        <v>10.039999999999999</v>
      </c>
      <c r="U10" s="5">
        <v>3605.364</v>
      </c>
      <c r="AL10" s="5" t="str">
        <f t="shared" si="2"/>
        <v/>
      </c>
      <c r="AN10" s="5" t="str">
        <f t="shared" si="3"/>
        <v/>
      </c>
      <c r="AP10" s="5" t="str">
        <f t="shared" si="4"/>
        <v/>
      </c>
      <c r="AS10" s="5">
        <f t="shared" si="5"/>
        <v>38090.934000000001</v>
      </c>
      <c r="AT10" s="11">
        <f t="shared" si="6"/>
        <v>5.2639337835224174</v>
      </c>
      <c r="AU10" s="5">
        <f t="shared" si="7"/>
        <v>5263.9337835224178</v>
      </c>
    </row>
    <row r="11" spans="1:47" x14ac:dyDescent="0.3">
      <c r="A11" s="1" t="s">
        <v>74</v>
      </c>
      <c r="B11" s="1" t="s">
        <v>60</v>
      </c>
      <c r="C11" s="1" t="s">
        <v>61</v>
      </c>
      <c r="D11" s="1" t="s">
        <v>62</v>
      </c>
      <c r="E11" s="1" t="s">
        <v>75</v>
      </c>
      <c r="F11" s="1" t="s">
        <v>76</v>
      </c>
      <c r="G11" s="1" t="s">
        <v>55</v>
      </c>
      <c r="H11" s="1" t="s">
        <v>56</v>
      </c>
      <c r="I11" s="2">
        <v>154.4700012207031</v>
      </c>
      <c r="J11" s="2">
        <v>38.08</v>
      </c>
      <c r="K11" s="2">
        <f t="shared" si="0"/>
        <v>5.1800000000000006</v>
      </c>
      <c r="L11" s="2">
        <f t="shared" si="1"/>
        <v>0</v>
      </c>
      <c r="P11" s="6">
        <v>0.87</v>
      </c>
      <c r="Q11" s="5">
        <v>1706.07</v>
      </c>
      <c r="R11" s="7">
        <v>3.75</v>
      </c>
      <c r="S11" s="5">
        <v>4488.75</v>
      </c>
      <c r="T11" s="8">
        <v>0.49</v>
      </c>
      <c r="U11" s="5">
        <v>175.959</v>
      </c>
      <c r="AB11" s="10">
        <v>7.0000000000000007E-2</v>
      </c>
      <c r="AC11" s="5">
        <v>9.0496000000000016</v>
      </c>
      <c r="AL11" s="5" t="str">
        <f t="shared" si="2"/>
        <v/>
      </c>
      <c r="AN11" s="5" t="str">
        <f t="shared" si="3"/>
        <v/>
      </c>
      <c r="AP11" s="5" t="str">
        <f t="shared" si="4"/>
        <v/>
      </c>
      <c r="AS11" s="5">
        <f t="shared" si="5"/>
        <v>6379.8285999999998</v>
      </c>
      <c r="AT11" s="11">
        <f t="shared" si="6"/>
        <v>0.88165323802830675</v>
      </c>
      <c r="AU11" s="5">
        <f t="shared" si="7"/>
        <v>881.65323802830676</v>
      </c>
    </row>
    <row r="12" spans="1:47" x14ac:dyDescent="0.3">
      <c r="A12" s="1" t="s">
        <v>77</v>
      </c>
      <c r="B12" s="1" t="s">
        <v>78</v>
      </c>
      <c r="C12" s="1" t="s">
        <v>79</v>
      </c>
      <c r="D12" s="1" t="s">
        <v>62</v>
      </c>
      <c r="E12" s="1" t="s">
        <v>75</v>
      </c>
      <c r="F12" s="1" t="s">
        <v>76</v>
      </c>
      <c r="G12" s="1" t="s">
        <v>55</v>
      </c>
      <c r="H12" s="1" t="s">
        <v>56</v>
      </c>
      <c r="I12" s="2">
        <v>3.6099998950958252</v>
      </c>
      <c r="J12" s="2">
        <v>0.62</v>
      </c>
      <c r="K12" s="2">
        <f t="shared" si="0"/>
        <v>0.31</v>
      </c>
      <c r="L12" s="2">
        <f t="shared" si="1"/>
        <v>0</v>
      </c>
      <c r="AB12" s="10">
        <v>0.31</v>
      </c>
      <c r="AC12" s="5">
        <v>40.076799999999999</v>
      </c>
      <c r="AL12" s="5" t="str">
        <f t="shared" si="2"/>
        <v/>
      </c>
      <c r="AN12" s="5" t="str">
        <f t="shared" si="3"/>
        <v/>
      </c>
      <c r="AP12" s="5" t="str">
        <f t="shared" si="4"/>
        <v/>
      </c>
      <c r="AS12" s="5">
        <f t="shared" si="5"/>
        <v>40.076799999999999</v>
      </c>
      <c r="AT12" s="11">
        <f t="shared" si="6"/>
        <v>5.5383683019027885E-3</v>
      </c>
      <c r="AU12" s="5">
        <f t="shared" si="7"/>
        <v>5.5383683019027883</v>
      </c>
    </row>
    <row r="13" spans="1:47" x14ac:dyDescent="0.3">
      <c r="A13" s="1" t="s">
        <v>77</v>
      </c>
      <c r="B13" s="1" t="s">
        <v>78</v>
      </c>
      <c r="C13" s="1" t="s">
        <v>79</v>
      </c>
      <c r="D13" s="1" t="s">
        <v>62</v>
      </c>
      <c r="E13" s="1" t="s">
        <v>80</v>
      </c>
      <c r="F13" s="1" t="s">
        <v>76</v>
      </c>
      <c r="G13" s="1" t="s">
        <v>55</v>
      </c>
      <c r="H13" s="1" t="s">
        <v>56</v>
      </c>
      <c r="I13" s="2">
        <v>3.6099998950958252</v>
      </c>
      <c r="J13" s="2">
        <v>3.12</v>
      </c>
      <c r="K13" s="2">
        <f t="shared" si="0"/>
        <v>0.54999999999999993</v>
      </c>
      <c r="L13" s="2">
        <f t="shared" si="1"/>
        <v>0</v>
      </c>
      <c r="T13" s="8">
        <v>0.08</v>
      </c>
      <c r="U13" s="5">
        <v>28.728000000000002</v>
      </c>
      <c r="AB13" s="10">
        <v>0.47</v>
      </c>
      <c r="AC13" s="5">
        <v>60.761599999999987</v>
      </c>
      <c r="AL13" s="5" t="str">
        <f t="shared" si="2"/>
        <v/>
      </c>
      <c r="AN13" s="5" t="str">
        <f t="shared" si="3"/>
        <v/>
      </c>
      <c r="AP13" s="5" t="str">
        <f t="shared" si="4"/>
        <v/>
      </c>
      <c r="AS13" s="5">
        <f t="shared" si="5"/>
        <v>89.489599999999996</v>
      </c>
      <c r="AT13" s="11">
        <f t="shared" si="6"/>
        <v>1.2366914623671545E-2</v>
      </c>
      <c r="AU13" s="5">
        <f t="shared" si="7"/>
        <v>12.366914623671544</v>
      </c>
    </row>
    <row r="14" spans="1:47" x14ac:dyDescent="0.3">
      <c r="A14" s="1" t="s">
        <v>81</v>
      </c>
      <c r="B14" s="1" t="s">
        <v>82</v>
      </c>
      <c r="C14" s="1" t="s">
        <v>83</v>
      </c>
      <c r="D14" s="1" t="s">
        <v>52</v>
      </c>
      <c r="E14" s="1" t="s">
        <v>84</v>
      </c>
      <c r="F14" s="1" t="s">
        <v>76</v>
      </c>
      <c r="G14" s="1" t="s">
        <v>55</v>
      </c>
      <c r="H14" s="1" t="s">
        <v>56</v>
      </c>
      <c r="I14" s="2">
        <v>160.3800048828125</v>
      </c>
      <c r="J14" s="2">
        <v>38.590000000000003</v>
      </c>
      <c r="K14" s="2">
        <f t="shared" si="0"/>
        <v>38.590000000000003</v>
      </c>
      <c r="L14" s="2">
        <f t="shared" si="1"/>
        <v>0</v>
      </c>
      <c r="N14" s="4">
        <v>7.7</v>
      </c>
      <c r="O14" s="5">
        <v>17248</v>
      </c>
      <c r="P14" s="6">
        <v>11.06</v>
      </c>
      <c r="Q14" s="5">
        <v>21688.66</v>
      </c>
      <c r="R14" s="7">
        <v>15.1</v>
      </c>
      <c r="S14" s="5">
        <v>18074.7</v>
      </c>
      <c r="T14" s="8">
        <v>4.7300000000000004</v>
      </c>
      <c r="U14" s="5">
        <v>1698.5429999999999</v>
      </c>
      <c r="AL14" s="5" t="str">
        <f t="shared" si="2"/>
        <v/>
      </c>
      <c r="AN14" s="5" t="str">
        <f t="shared" si="3"/>
        <v/>
      </c>
      <c r="AP14" s="5" t="str">
        <f t="shared" si="4"/>
        <v/>
      </c>
      <c r="AS14" s="5">
        <f t="shared" si="5"/>
        <v>58709.902999999998</v>
      </c>
      <c r="AT14" s="11">
        <f t="shared" si="6"/>
        <v>8.1133490144669107</v>
      </c>
      <c r="AU14" s="5">
        <f t="shared" si="7"/>
        <v>8113.3490144669113</v>
      </c>
    </row>
    <row r="15" spans="1:47" x14ac:dyDescent="0.3">
      <c r="A15" s="1" t="s">
        <v>81</v>
      </c>
      <c r="B15" s="1" t="s">
        <v>82</v>
      </c>
      <c r="C15" s="1" t="s">
        <v>83</v>
      </c>
      <c r="D15" s="1" t="s">
        <v>52</v>
      </c>
      <c r="E15" s="1" t="s">
        <v>85</v>
      </c>
      <c r="F15" s="1" t="s">
        <v>76</v>
      </c>
      <c r="G15" s="1" t="s">
        <v>55</v>
      </c>
      <c r="H15" s="1" t="s">
        <v>56</v>
      </c>
      <c r="I15" s="2">
        <v>160.3800048828125</v>
      </c>
      <c r="J15" s="2">
        <v>38.729999999999997</v>
      </c>
      <c r="K15" s="2">
        <f t="shared" si="0"/>
        <v>38.729999999999997</v>
      </c>
      <c r="L15" s="2">
        <f t="shared" si="1"/>
        <v>0</v>
      </c>
      <c r="N15" s="4">
        <v>14.43</v>
      </c>
      <c r="O15" s="5">
        <v>32323.200000000001</v>
      </c>
      <c r="P15" s="6">
        <v>7.88</v>
      </c>
      <c r="Q15" s="5">
        <v>15452.68</v>
      </c>
      <c r="R15" s="7">
        <v>7.88</v>
      </c>
      <c r="S15" s="5">
        <v>9432.36</v>
      </c>
      <c r="T15" s="8">
        <v>0.18</v>
      </c>
      <c r="U15" s="5">
        <v>64.638000000000005</v>
      </c>
      <c r="Z15" s="9">
        <v>4.26</v>
      </c>
      <c r="AA15" s="5">
        <v>611.90639999999996</v>
      </c>
      <c r="AB15" s="10">
        <v>4.0999999999999996</v>
      </c>
      <c r="AC15" s="5">
        <v>530.048</v>
      </c>
      <c r="AL15" s="5" t="str">
        <f t="shared" si="2"/>
        <v/>
      </c>
      <c r="AN15" s="5" t="str">
        <f t="shared" si="3"/>
        <v/>
      </c>
      <c r="AP15" s="5" t="str">
        <f t="shared" si="4"/>
        <v/>
      </c>
      <c r="AS15" s="5">
        <f t="shared" si="5"/>
        <v>58414.832400000007</v>
      </c>
      <c r="AT15" s="11">
        <f t="shared" si="6"/>
        <v>8.0725720647637562</v>
      </c>
      <c r="AU15" s="5">
        <f t="shared" si="7"/>
        <v>8072.5720647637554</v>
      </c>
    </row>
    <row r="16" spans="1:47" x14ac:dyDescent="0.3">
      <c r="A16" s="1" t="s">
        <v>81</v>
      </c>
      <c r="B16" s="1" t="s">
        <v>82</v>
      </c>
      <c r="C16" s="1" t="s">
        <v>83</v>
      </c>
      <c r="D16" s="1" t="s">
        <v>52</v>
      </c>
      <c r="E16" s="1" t="s">
        <v>66</v>
      </c>
      <c r="F16" s="1" t="s">
        <v>76</v>
      </c>
      <c r="G16" s="1" t="s">
        <v>55</v>
      </c>
      <c r="H16" s="1" t="s">
        <v>56</v>
      </c>
      <c r="I16" s="2">
        <v>160.3800048828125</v>
      </c>
      <c r="J16" s="2">
        <v>39.409999999999997</v>
      </c>
      <c r="K16" s="2">
        <f t="shared" si="0"/>
        <v>35.590000000000003</v>
      </c>
      <c r="L16" s="2">
        <f t="shared" si="1"/>
        <v>0</v>
      </c>
      <c r="P16" s="6">
        <v>7.41</v>
      </c>
      <c r="Q16" s="5">
        <v>14531.01</v>
      </c>
      <c r="R16" s="7">
        <v>28.18</v>
      </c>
      <c r="S16" s="5">
        <v>33731.46</v>
      </c>
      <c r="AL16" s="5" t="str">
        <f t="shared" si="2"/>
        <v/>
      </c>
      <c r="AN16" s="5" t="str">
        <f t="shared" si="3"/>
        <v/>
      </c>
      <c r="AP16" s="5" t="str">
        <f t="shared" si="4"/>
        <v/>
      </c>
      <c r="AS16" s="5">
        <f t="shared" si="5"/>
        <v>48262.47</v>
      </c>
      <c r="AT16" s="11">
        <f t="shared" si="6"/>
        <v>6.6695777611868792</v>
      </c>
      <c r="AU16" s="5">
        <f t="shared" si="7"/>
        <v>6669.5777611868789</v>
      </c>
    </row>
    <row r="17" spans="1:47" x14ac:dyDescent="0.3">
      <c r="A17" s="1" t="s">
        <v>81</v>
      </c>
      <c r="B17" s="1" t="s">
        <v>82</v>
      </c>
      <c r="C17" s="1" t="s">
        <v>83</v>
      </c>
      <c r="D17" s="1" t="s">
        <v>52</v>
      </c>
      <c r="E17" s="1" t="s">
        <v>73</v>
      </c>
      <c r="F17" s="1" t="s">
        <v>76</v>
      </c>
      <c r="G17" s="1" t="s">
        <v>55</v>
      </c>
      <c r="H17" s="1" t="s">
        <v>56</v>
      </c>
      <c r="I17" s="2">
        <v>160.3800048828125</v>
      </c>
      <c r="J17" s="2">
        <v>38.630000000000003</v>
      </c>
      <c r="K17" s="2">
        <f t="shared" si="0"/>
        <v>6.8599999999999994</v>
      </c>
      <c r="L17" s="2">
        <f t="shared" si="1"/>
        <v>0</v>
      </c>
      <c r="R17" s="7">
        <v>6.84</v>
      </c>
      <c r="S17" s="5">
        <v>8187.48</v>
      </c>
      <c r="T17" s="8">
        <v>0.02</v>
      </c>
      <c r="U17" s="5">
        <v>7.1820000000000004</v>
      </c>
      <c r="AL17" s="5" t="str">
        <f t="shared" si="2"/>
        <v/>
      </c>
      <c r="AN17" s="5" t="str">
        <f t="shared" si="3"/>
        <v/>
      </c>
      <c r="AP17" s="5" t="str">
        <f t="shared" si="4"/>
        <v/>
      </c>
      <c r="AS17" s="5">
        <f t="shared" si="5"/>
        <v>8194.6620000000003</v>
      </c>
      <c r="AT17" s="11">
        <f t="shared" si="6"/>
        <v>1.1324520986108499</v>
      </c>
      <c r="AU17" s="5">
        <f t="shared" si="7"/>
        <v>1132.45209861085</v>
      </c>
    </row>
    <row r="18" spans="1:47" x14ac:dyDescent="0.3">
      <c r="A18" s="1" t="s">
        <v>86</v>
      </c>
      <c r="B18" s="1" t="s">
        <v>82</v>
      </c>
      <c r="C18" s="1" t="s">
        <v>83</v>
      </c>
      <c r="D18" s="1" t="s">
        <v>52</v>
      </c>
      <c r="E18" s="1" t="s">
        <v>66</v>
      </c>
      <c r="F18" s="1" t="s">
        <v>76</v>
      </c>
      <c r="G18" s="1" t="s">
        <v>55</v>
      </c>
      <c r="H18" s="1" t="s">
        <v>56</v>
      </c>
      <c r="I18" s="2">
        <v>160</v>
      </c>
      <c r="J18" s="2">
        <v>0.03</v>
      </c>
      <c r="K18" s="2">
        <f t="shared" si="0"/>
        <v>0.03</v>
      </c>
      <c r="L18" s="2">
        <f t="shared" si="1"/>
        <v>0</v>
      </c>
      <c r="P18" s="6">
        <v>0.02</v>
      </c>
      <c r="Q18" s="5">
        <v>39.22</v>
      </c>
      <c r="R18" s="7">
        <v>0.01</v>
      </c>
      <c r="S18" s="5">
        <v>11.97</v>
      </c>
      <c r="AL18" s="5" t="str">
        <f t="shared" si="2"/>
        <v/>
      </c>
      <c r="AN18" s="5" t="str">
        <f t="shared" si="3"/>
        <v/>
      </c>
      <c r="AP18" s="5" t="str">
        <f t="shared" si="4"/>
        <v/>
      </c>
      <c r="AS18" s="5">
        <f t="shared" si="5"/>
        <v>51.19</v>
      </c>
      <c r="AT18" s="11">
        <f t="shared" si="6"/>
        <v>7.0741444769643223E-3</v>
      </c>
      <c r="AU18" s="5">
        <f t="shared" si="7"/>
        <v>7.0741444769643227</v>
      </c>
    </row>
    <row r="19" spans="1:47" x14ac:dyDescent="0.3">
      <c r="A19" s="1" t="s">
        <v>86</v>
      </c>
      <c r="B19" s="1" t="s">
        <v>82</v>
      </c>
      <c r="C19" s="1" t="s">
        <v>83</v>
      </c>
      <c r="D19" s="1" t="s">
        <v>52</v>
      </c>
      <c r="E19" s="1" t="s">
        <v>63</v>
      </c>
      <c r="F19" s="1" t="s">
        <v>87</v>
      </c>
      <c r="G19" s="1" t="s">
        <v>55</v>
      </c>
      <c r="H19" s="1" t="s">
        <v>56</v>
      </c>
      <c r="I19" s="2">
        <v>160</v>
      </c>
      <c r="J19" s="2">
        <v>40</v>
      </c>
      <c r="K19" s="2">
        <f t="shared" si="0"/>
        <v>40</v>
      </c>
      <c r="L19" s="2">
        <f t="shared" si="1"/>
        <v>0</v>
      </c>
      <c r="N19" s="4">
        <v>0.01</v>
      </c>
      <c r="O19" s="5">
        <v>22.4</v>
      </c>
      <c r="P19" s="6">
        <v>15.38</v>
      </c>
      <c r="Q19" s="5">
        <v>30160.18</v>
      </c>
      <c r="R19" s="7">
        <v>24.57</v>
      </c>
      <c r="S19" s="5">
        <v>29410.29</v>
      </c>
      <c r="AB19" s="10">
        <v>0.04</v>
      </c>
      <c r="AC19" s="5">
        <v>5.1711999999999998</v>
      </c>
      <c r="AL19" s="5" t="str">
        <f t="shared" si="2"/>
        <v/>
      </c>
      <c r="AN19" s="5" t="str">
        <f t="shared" si="3"/>
        <v/>
      </c>
      <c r="AP19" s="5" t="str">
        <f t="shared" si="4"/>
        <v/>
      </c>
      <c r="AS19" s="5">
        <f t="shared" si="5"/>
        <v>59598.0412</v>
      </c>
      <c r="AT19" s="11">
        <f t="shared" si="6"/>
        <v>8.2360842741330771</v>
      </c>
      <c r="AU19" s="5">
        <f t="shared" si="7"/>
        <v>8236.0842741330762</v>
      </c>
    </row>
    <row r="20" spans="1:47" x14ac:dyDescent="0.3">
      <c r="A20" s="1" t="s">
        <v>86</v>
      </c>
      <c r="B20" s="1" t="s">
        <v>82</v>
      </c>
      <c r="C20" s="1" t="s">
        <v>83</v>
      </c>
      <c r="D20" s="1" t="s">
        <v>52</v>
      </c>
      <c r="E20" s="1" t="s">
        <v>53</v>
      </c>
      <c r="F20" s="1" t="s">
        <v>87</v>
      </c>
      <c r="G20" s="1" t="s">
        <v>55</v>
      </c>
      <c r="H20" s="1" t="s">
        <v>56</v>
      </c>
      <c r="I20" s="2">
        <v>160</v>
      </c>
      <c r="J20" s="2">
        <v>40</v>
      </c>
      <c r="K20" s="2">
        <f t="shared" si="0"/>
        <v>39.99</v>
      </c>
      <c r="L20" s="2">
        <f t="shared" si="1"/>
        <v>0.01</v>
      </c>
      <c r="M20" s="3">
        <v>0.01</v>
      </c>
      <c r="P20" s="6">
        <v>3</v>
      </c>
      <c r="Q20" s="5">
        <v>5883</v>
      </c>
      <c r="R20" s="7">
        <v>33.49</v>
      </c>
      <c r="S20" s="5">
        <v>40087.53</v>
      </c>
      <c r="T20" s="8">
        <v>3.5</v>
      </c>
      <c r="U20" s="5">
        <v>1256.8499999999999</v>
      </c>
      <c r="AL20" s="5" t="str">
        <f t="shared" si="2"/>
        <v/>
      </c>
      <c r="AN20" s="5" t="str">
        <f t="shared" si="3"/>
        <v/>
      </c>
      <c r="AP20" s="5" t="str">
        <f t="shared" si="4"/>
        <v/>
      </c>
      <c r="AS20" s="5">
        <f t="shared" si="5"/>
        <v>47227.38</v>
      </c>
      <c r="AT20" s="11">
        <f t="shared" si="6"/>
        <v>6.5265346627953758</v>
      </c>
      <c r="AU20" s="5">
        <f t="shared" si="7"/>
        <v>6526.5346627953759</v>
      </c>
    </row>
    <row r="21" spans="1:47" x14ac:dyDescent="0.3">
      <c r="A21" s="1" t="s">
        <v>86</v>
      </c>
      <c r="B21" s="1" t="s">
        <v>82</v>
      </c>
      <c r="C21" s="1" t="s">
        <v>83</v>
      </c>
      <c r="D21" s="1" t="s">
        <v>52</v>
      </c>
      <c r="E21" s="1" t="s">
        <v>71</v>
      </c>
      <c r="F21" s="1" t="s">
        <v>87</v>
      </c>
      <c r="G21" s="1" t="s">
        <v>55</v>
      </c>
      <c r="H21" s="1" t="s">
        <v>56</v>
      </c>
      <c r="I21" s="2">
        <v>160</v>
      </c>
      <c r="J21" s="2">
        <v>40</v>
      </c>
      <c r="K21" s="2">
        <f t="shared" si="0"/>
        <v>23.849999999999998</v>
      </c>
      <c r="L21" s="2">
        <f t="shared" si="1"/>
        <v>0</v>
      </c>
      <c r="R21" s="7">
        <v>17.899999999999999</v>
      </c>
      <c r="S21" s="5">
        <v>21426.3</v>
      </c>
      <c r="T21" s="8">
        <v>5.95</v>
      </c>
      <c r="U21" s="5">
        <v>2136.645</v>
      </c>
      <c r="AL21" s="5" t="str">
        <f t="shared" si="2"/>
        <v/>
      </c>
      <c r="AN21" s="5" t="str">
        <f t="shared" si="3"/>
        <v/>
      </c>
      <c r="AP21" s="5" t="str">
        <f t="shared" si="4"/>
        <v/>
      </c>
      <c r="AS21" s="5">
        <f t="shared" si="5"/>
        <v>23562.945</v>
      </c>
      <c r="AT21" s="11">
        <f t="shared" si="6"/>
        <v>3.2562546831952353</v>
      </c>
      <c r="AU21" s="5">
        <f t="shared" si="7"/>
        <v>3256.254683195235</v>
      </c>
    </row>
    <row r="22" spans="1:47" x14ac:dyDescent="0.3">
      <c r="A22" s="1" t="s">
        <v>86</v>
      </c>
      <c r="B22" s="1" t="s">
        <v>82</v>
      </c>
      <c r="C22" s="1" t="s">
        <v>83</v>
      </c>
      <c r="D22" s="1" t="s">
        <v>52</v>
      </c>
      <c r="E22" s="1" t="s">
        <v>58</v>
      </c>
      <c r="F22" s="1" t="s">
        <v>87</v>
      </c>
      <c r="G22" s="1" t="s">
        <v>55</v>
      </c>
      <c r="H22" s="1" t="s">
        <v>56</v>
      </c>
      <c r="I22" s="2">
        <v>160</v>
      </c>
      <c r="J22" s="2">
        <v>39.97</v>
      </c>
      <c r="K22" s="2">
        <f t="shared" si="0"/>
        <v>9.86</v>
      </c>
      <c r="L22" s="2">
        <f t="shared" si="1"/>
        <v>0</v>
      </c>
      <c r="R22" s="7">
        <v>4.75</v>
      </c>
      <c r="S22" s="5">
        <v>5685.75</v>
      </c>
      <c r="T22" s="8">
        <v>5.1100000000000003</v>
      </c>
      <c r="U22" s="5">
        <v>1835.001</v>
      </c>
      <c r="AL22" s="5" t="str">
        <f t="shared" si="2"/>
        <v/>
      </c>
      <c r="AN22" s="5" t="str">
        <f t="shared" si="3"/>
        <v/>
      </c>
      <c r="AP22" s="5" t="str">
        <f t="shared" si="4"/>
        <v/>
      </c>
      <c r="AS22" s="5">
        <f t="shared" si="5"/>
        <v>7520.7510000000002</v>
      </c>
      <c r="AT22" s="11">
        <f t="shared" si="6"/>
        <v>1.0393217259088476</v>
      </c>
      <c r="AU22" s="5">
        <f t="shared" si="7"/>
        <v>1039.3217259088476</v>
      </c>
    </row>
    <row r="23" spans="1:47" x14ac:dyDescent="0.3">
      <c r="A23" s="1" t="s">
        <v>88</v>
      </c>
      <c r="B23" s="1" t="s">
        <v>50</v>
      </c>
      <c r="C23" s="1" t="s">
        <v>51</v>
      </c>
      <c r="D23" s="1" t="s">
        <v>52</v>
      </c>
      <c r="E23" s="1" t="s">
        <v>85</v>
      </c>
      <c r="F23" s="1" t="s">
        <v>76</v>
      </c>
      <c r="G23" s="1" t="s">
        <v>55</v>
      </c>
      <c r="H23" s="1" t="s">
        <v>56</v>
      </c>
      <c r="I23" s="2">
        <v>160</v>
      </c>
      <c r="J23" s="2">
        <v>0.03</v>
      </c>
      <c r="K23" s="2">
        <f t="shared" si="0"/>
        <v>0.03</v>
      </c>
      <c r="L23" s="2">
        <f t="shared" si="1"/>
        <v>0</v>
      </c>
      <c r="N23" s="4">
        <v>0.03</v>
      </c>
      <c r="O23" s="5">
        <v>67.2</v>
      </c>
      <c r="AL23" s="5" t="str">
        <f t="shared" si="2"/>
        <v/>
      </c>
      <c r="AN23" s="5" t="str">
        <f t="shared" si="3"/>
        <v/>
      </c>
      <c r="AP23" s="5" t="str">
        <f t="shared" si="4"/>
        <v/>
      </c>
      <c r="AS23" s="5">
        <f t="shared" si="5"/>
        <v>67.2</v>
      </c>
      <c r="AT23" s="11">
        <f t="shared" si="6"/>
        <v>9.2866284206290766E-3</v>
      </c>
      <c r="AU23" s="5">
        <f t="shared" si="7"/>
        <v>9.2866284206290768</v>
      </c>
    </row>
    <row r="24" spans="1:47" x14ac:dyDescent="0.3">
      <c r="A24" s="1" t="s">
        <v>88</v>
      </c>
      <c r="B24" s="1" t="s">
        <v>50</v>
      </c>
      <c r="C24" s="1" t="s">
        <v>51</v>
      </c>
      <c r="D24" s="1" t="s">
        <v>52</v>
      </c>
      <c r="E24" s="1" t="s">
        <v>89</v>
      </c>
      <c r="F24" s="1" t="s">
        <v>87</v>
      </c>
      <c r="G24" s="1" t="s">
        <v>55</v>
      </c>
      <c r="H24" s="1" t="s">
        <v>56</v>
      </c>
      <c r="I24" s="2">
        <v>160</v>
      </c>
      <c r="J24" s="2">
        <v>40</v>
      </c>
      <c r="K24" s="2">
        <f t="shared" si="0"/>
        <v>40</v>
      </c>
      <c r="L24" s="2">
        <f t="shared" si="1"/>
        <v>0</v>
      </c>
      <c r="N24" s="4">
        <v>2.1</v>
      </c>
      <c r="O24" s="5">
        <v>4704</v>
      </c>
      <c r="P24" s="6">
        <v>19.829999999999998</v>
      </c>
      <c r="Q24" s="5">
        <v>38886.629999999997</v>
      </c>
      <c r="R24" s="7">
        <v>16.07</v>
      </c>
      <c r="S24" s="5">
        <v>19235.79</v>
      </c>
      <c r="T24" s="8">
        <v>1.52</v>
      </c>
      <c r="U24" s="5">
        <v>545.83199999999999</v>
      </c>
      <c r="AB24" s="10">
        <v>0.48</v>
      </c>
      <c r="AC24" s="5">
        <v>62.054400000000001</v>
      </c>
      <c r="AL24" s="5" t="str">
        <f t="shared" si="2"/>
        <v/>
      </c>
      <c r="AN24" s="5" t="str">
        <f t="shared" si="3"/>
        <v/>
      </c>
      <c r="AP24" s="5" t="str">
        <f t="shared" si="4"/>
        <v/>
      </c>
      <c r="AS24" s="5">
        <f t="shared" si="5"/>
        <v>63434.306400000001</v>
      </c>
      <c r="AT24" s="11">
        <f t="shared" si="6"/>
        <v>8.7662326288263834</v>
      </c>
      <c r="AU24" s="5">
        <f t="shared" si="7"/>
        <v>8766.232628826383</v>
      </c>
    </row>
    <row r="25" spans="1:47" x14ac:dyDescent="0.3">
      <c r="A25" s="1" t="s">
        <v>88</v>
      </c>
      <c r="B25" s="1" t="s">
        <v>50</v>
      </c>
      <c r="C25" s="1" t="s">
        <v>51</v>
      </c>
      <c r="D25" s="1" t="s">
        <v>52</v>
      </c>
      <c r="E25" s="1" t="s">
        <v>90</v>
      </c>
      <c r="F25" s="1" t="s">
        <v>87</v>
      </c>
      <c r="G25" s="1" t="s">
        <v>55</v>
      </c>
      <c r="H25" s="1" t="s">
        <v>56</v>
      </c>
      <c r="I25" s="2">
        <v>160</v>
      </c>
      <c r="J25" s="2">
        <v>39.86</v>
      </c>
      <c r="K25" s="2">
        <f t="shared" si="0"/>
        <v>39.86</v>
      </c>
      <c r="L25" s="2">
        <f t="shared" si="1"/>
        <v>0</v>
      </c>
      <c r="P25" s="6">
        <v>26.2</v>
      </c>
      <c r="Q25" s="5">
        <v>51378.2</v>
      </c>
      <c r="R25" s="7">
        <v>13.66</v>
      </c>
      <c r="S25" s="5">
        <v>16351.02</v>
      </c>
      <c r="AL25" s="5" t="str">
        <f t="shared" si="2"/>
        <v/>
      </c>
      <c r="AN25" s="5" t="str">
        <f t="shared" si="3"/>
        <v/>
      </c>
      <c r="AP25" s="5" t="str">
        <f t="shared" si="4"/>
        <v/>
      </c>
      <c r="AS25" s="5">
        <f t="shared" si="5"/>
        <v>67729.22</v>
      </c>
      <c r="AT25" s="11">
        <f t="shared" si="6"/>
        <v>9.3597633833190379</v>
      </c>
      <c r="AU25" s="5">
        <f t="shared" si="7"/>
        <v>9359.7633833190375</v>
      </c>
    </row>
    <row r="26" spans="1:47" x14ac:dyDescent="0.3">
      <c r="A26" s="1" t="s">
        <v>88</v>
      </c>
      <c r="B26" s="1" t="s">
        <v>50</v>
      </c>
      <c r="C26" s="1" t="s">
        <v>51</v>
      </c>
      <c r="D26" s="1" t="s">
        <v>52</v>
      </c>
      <c r="E26" s="1" t="s">
        <v>91</v>
      </c>
      <c r="F26" s="1" t="s">
        <v>87</v>
      </c>
      <c r="G26" s="1" t="s">
        <v>55</v>
      </c>
      <c r="H26" s="1" t="s">
        <v>56</v>
      </c>
      <c r="I26" s="2">
        <v>160</v>
      </c>
      <c r="J26" s="2">
        <v>39.909999999999997</v>
      </c>
      <c r="K26" s="2">
        <f t="shared" ref="K26:K37" si="8">SUM(N26,P26,R26,T26,V26,X26,Z26,AB26,AE26,AG26,AI26)</f>
        <v>26.5</v>
      </c>
      <c r="L26" s="2">
        <f t="shared" ref="L26:L37" si="9">SUM(M26,AD26,AK26,AM26,AO26,AQ26,AR26)</f>
        <v>0</v>
      </c>
      <c r="P26" s="6">
        <v>5.0599999999999996</v>
      </c>
      <c r="Q26" s="5">
        <v>9922.66</v>
      </c>
      <c r="R26" s="7">
        <v>19.760000000000002</v>
      </c>
      <c r="S26" s="5">
        <v>23652.720000000001</v>
      </c>
      <c r="T26" s="8">
        <v>1.68</v>
      </c>
      <c r="U26" s="5">
        <v>603.28800000000001</v>
      </c>
      <c r="AL26" s="5" t="str">
        <f t="shared" si="2"/>
        <v/>
      </c>
      <c r="AN26" s="5" t="str">
        <f t="shared" si="3"/>
        <v/>
      </c>
      <c r="AP26" s="5" t="str">
        <f t="shared" si="4"/>
        <v/>
      </c>
      <c r="AS26" s="5">
        <f t="shared" ref="AS26:AS37" si="10">SUM(O26,Q26,S26,U26,W26,Y26,AA26,AC26,AF26,AH26,AJ26)</f>
        <v>34178.668000000005</v>
      </c>
      <c r="AT26" s="11">
        <f t="shared" si="6"/>
        <v>4.7232825837506791</v>
      </c>
      <c r="AU26" s="5">
        <f t="shared" si="7"/>
        <v>4723.2825837506789</v>
      </c>
    </row>
    <row r="27" spans="1:47" x14ac:dyDescent="0.3">
      <c r="A27" s="1" t="s">
        <v>88</v>
      </c>
      <c r="B27" s="1" t="s">
        <v>50</v>
      </c>
      <c r="C27" s="1" t="s">
        <v>51</v>
      </c>
      <c r="D27" s="1" t="s">
        <v>52</v>
      </c>
      <c r="E27" s="1" t="s">
        <v>92</v>
      </c>
      <c r="F27" s="1" t="s">
        <v>87</v>
      </c>
      <c r="G27" s="1" t="s">
        <v>55</v>
      </c>
      <c r="H27" s="1" t="s">
        <v>56</v>
      </c>
      <c r="I27" s="2">
        <v>160</v>
      </c>
      <c r="J27" s="2">
        <v>40</v>
      </c>
      <c r="K27" s="2">
        <f t="shared" si="8"/>
        <v>40</v>
      </c>
      <c r="L27" s="2">
        <f t="shared" si="9"/>
        <v>0</v>
      </c>
      <c r="P27" s="6">
        <v>7.73</v>
      </c>
      <c r="Q27" s="5">
        <v>15158.53</v>
      </c>
      <c r="R27" s="7">
        <v>32.1</v>
      </c>
      <c r="S27" s="5">
        <v>38423.699999999997</v>
      </c>
      <c r="T27" s="8">
        <v>0.17</v>
      </c>
      <c r="U27" s="5">
        <v>61.047000000000011</v>
      </c>
      <c r="AL27" s="5" t="str">
        <f t="shared" si="2"/>
        <v/>
      </c>
      <c r="AN27" s="5" t="str">
        <f t="shared" si="3"/>
        <v/>
      </c>
      <c r="AP27" s="5" t="str">
        <f t="shared" si="4"/>
        <v/>
      </c>
      <c r="AS27" s="5">
        <f t="shared" si="10"/>
        <v>53643.276999999995</v>
      </c>
      <c r="AT27" s="11">
        <f t="shared" si="6"/>
        <v>7.4131723327958046</v>
      </c>
      <c r="AU27" s="5">
        <f t="shared" si="7"/>
        <v>7413.1723327958043</v>
      </c>
    </row>
    <row r="28" spans="1:47" x14ac:dyDescent="0.3">
      <c r="A28" s="1" t="s">
        <v>93</v>
      </c>
      <c r="B28" s="1" t="s">
        <v>94</v>
      </c>
      <c r="C28" s="1" t="s">
        <v>95</v>
      </c>
      <c r="D28" s="1" t="s">
        <v>62</v>
      </c>
      <c r="E28" s="1" t="s">
        <v>72</v>
      </c>
      <c r="F28" s="1" t="s">
        <v>87</v>
      </c>
      <c r="G28" s="1" t="s">
        <v>55</v>
      </c>
      <c r="H28" s="1" t="s">
        <v>56</v>
      </c>
      <c r="I28" s="2">
        <v>146.16999816894531</v>
      </c>
      <c r="J28" s="2">
        <v>25.76</v>
      </c>
      <c r="K28" s="2">
        <f t="shared" si="8"/>
        <v>0.02</v>
      </c>
      <c r="L28" s="2">
        <f t="shared" si="9"/>
        <v>0</v>
      </c>
      <c r="T28" s="8">
        <v>0.02</v>
      </c>
      <c r="U28" s="5">
        <v>7.1820000000000004</v>
      </c>
      <c r="AL28" s="5" t="str">
        <f t="shared" si="2"/>
        <v/>
      </c>
      <c r="AN28" s="5" t="str">
        <f t="shared" si="3"/>
        <v/>
      </c>
      <c r="AP28" s="5" t="str">
        <f t="shared" si="4"/>
        <v/>
      </c>
      <c r="AS28" s="5">
        <f t="shared" si="10"/>
        <v>7.1820000000000004</v>
      </c>
      <c r="AT28" s="11">
        <f t="shared" si="6"/>
        <v>9.9250841245473271E-4</v>
      </c>
      <c r="AU28" s="5">
        <f t="shared" si="7"/>
        <v>0.99250841245473265</v>
      </c>
    </row>
    <row r="29" spans="1:47" x14ac:dyDescent="0.3">
      <c r="A29" s="1" t="s">
        <v>93</v>
      </c>
      <c r="B29" s="1" t="s">
        <v>94</v>
      </c>
      <c r="C29" s="1" t="s">
        <v>95</v>
      </c>
      <c r="D29" s="1" t="s">
        <v>62</v>
      </c>
      <c r="E29" s="1" t="s">
        <v>64</v>
      </c>
      <c r="F29" s="1" t="s">
        <v>87</v>
      </c>
      <c r="G29" s="1" t="s">
        <v>55</v>
      </c>
      <c r="H29" s="1" t="s">
        <v>56</v>
      </c>
      <c r="I29" s="2">
        <v>146.16999816894531</v>
      </c>
      <c r="J29" s="2">
        <v>40.11</v>
      </c>
      <c r="K29" s="2">
        <f t="shared" si="8"/>
        <v>9.65</v>
      </c>
      <c r="L29" s="2">
        <f t="shared" si="9"/>
        <v>2.0299999999999998</v>
      </c>
      <c r="M29" s="3">
        <v>2.0299999999999998</v>
      </c>
      <c r="R29" s="7">
        <v>9.39</v>
      </c>
      <c r="S29" s="5">
        <v>11239.83</v>
      </c>
      <c r="T29" s="8">
        <v>0.26</v>
      </c>
      <c r="U29" s="5">
        <v>93.366000000000014</v>
      </c>
      <c r="AL29" s="5" t="str">
        <f t="shared" si="2"/>
        <v/>
      </c>
      <c r="AN29" s="5" t="str">
        <f t="shared" si="3"/>
        <v/>
      </c>
      <c r="AP29" s="5" t="str">
        <f t="shared" si="4"/>
        <v/>
      </c>
      <c r="AS29" s="5">
        <f t="shared" si="10"/>
        <v>11333.196</v>
      </c>
      <c r="AT29" s="11">
        <f t="shared" si="6"/>
        <v>1.566178274853568</v>
      </c>
      <c r="AU29" s="5">
        <f t="shared" si="7"/>
        <v>1566.1782748535682</v>
      </c>
    </row>
    <row r="30" spans="1:47" x14ac:dyDescent="0.3">
      <c r="A30" s="1" t="s">
        <v>96</v>
      </c>
      <c r="B30" s="1" t="s">
        <v>50</v>
      </c>
      <c r="C30" s="1" t="s">
        <v>51</v>
      </c>
      <c r="D30" s="1" t="s">
        <v>52</v>
      </c>
      <c r="E30" s="1" t="s">
        <v>75</v>
      </c>
      <c r="F30" s="1" t="s">
        <v>87</v>
      </c>
      <c r="G30" s="1" t="s">
        <v>55</v>
      </c>
      <c r="H30" s="1" t="s">
        <v>56</v>
      </c>
      <c r="I30" s="2">
        <v>160</v>
      </c>
      <c r="J30" s="2">
        <v>39.85</v>
      </c>
      <c r="K30" s="2">
        <f t="shared" si="8"/>
        <v>0.04</v>
      </c>
      <c r="L30" s="2">
        <f t="shared" si="9"/>
        <v>0</v>
      </c>
      <c r="R30" s="7">
        <v>0.04</v>
      </c>
      <c r="S30" s="5">
        <v>47.88</v>
      </c>
      <c r="AL30" s="5" t="str">
        <f t="shared" si="2"/>
        <v/>
      </c>
      <c r="AN30" s="5" t="str">
        <f t="shared" si="3"/>
        <v/>
      </c>
      <c r="AP30" s="5" t="str">
        <f t="shared" si="4"/>
        <v/>
      </c>
      <c r="AS30" s="5">
        <f t="shared" si="10"/>
        <v>47.88</v>
      </c>
      <c r="AT30" s="11">
        <f t="shared" si="6"/>
        <v>6.6167227496982178E-3</v>
      </c>
      <c r="AU30" s="5">
        <f t="shared" si="7"/>
        <v>6.6167227496982184</v>
      </c>
    </row>
    <row r="31" spans="1:47" x14ac:dyDescent="0.3">
      <c r="A31" s="1" t="s">
        <v>96</v>
      </c>
      <c r="B31" s="1" t="s">
        <v>50</v>
      </c>
      <c r="C31" s="1" t="s">
        <v>51</v>
      </c>
      <c r="D31" s="1" t="s">
        <v>52</v>
      </c>
      <c r="E31" s="1" t="s">
        <v>80</v>
      </c>
      <c r="F31" s="1" t="s">
        <v>87</v>
      </c>
      <c r="G31" s="1" t="s">
        <v>55</v>
      </c>
      <c r="H31" s="1" t="s">
        <v>56</v>
      </c>
      <c r="I31" s="2">
        <v>160</v>
      </c>
      <c r="J31" s="2">
        <v>40.28</v>
      </c>
      <c r="K31" s="2">
        <f t="shared" si="8"/>
        <v>2.83</v>
      </c>
      <c r="L31" s="2">
        <f t="shared" si="9"/>
        <v>0</v>
      </c>
      <c r="R31" s="7">
        <v>2.83</v>
      </c>
      <c r="S31" s="5">
        <v>3387.51</v>
      </c>
      <c r="AL31" s="5" t="str">
        <f t="shared" si="2"/>
        <v/>
      </c>
      <c r="AN31" s="5" t="str">
        <f t="shared" si="3"/>
        <v/>
      </c>
      <c r="AP31" s="5" t="str">
        <f t="shared" si="4"/>
        <v/>
      </c>
      <c r="AS31" s="5">
        <f t="shared" si="10"/>
        <v>3387.51</v>
      </c>
      <c r="AT31" s="11">
        <f t="shared" si="6"/>
        <v>0.46813313454114897</v>
      </c>
      <c r="AU31" s="5">
        <f t="shared" si="7"/>
        <v>468.13313454114899</v>
      </c>
    </row>
    <row r="32" spans="1:47" x14ac:dyDescent="0.3">
      <c r="A32" s="1" t="s">
        <v>102</v>
      </c>
      <c r="B32" s="1" t="s">
        <v>50</v>
      </c>
      <c r="C32" s="1" t="s">
        <v>51</v>
      </c>
      <c r="D32" s="1" t="s">
        <v>52</v>
      </c>
      <c r="E32" s="1" t="s">
        <v>63</v>
      </c>
      <c r="F32" s="1" t="s">
        <v>54</v>
      </c>
      <c r="G32" s="1" t="s">
        <v>55</v>
      </c>
      <c r="H32" s="1" t="s">
        <v>56</v>
      </c>
      <c r="J32" s="2">
        <v>40.32</v>
      </c>
      <c r="K32" s="2">
        <f>SUM(N32,P32,R32,T32,V32,X32,Z32,AB32,AE32,AG32,AI32)</f>
        <v>18.260000000000002</v>
      </c>
      <c r="L32" s="2">
        <f>SUM(M32,AD32,AK32,AM32,AO32,AQ32,AR32)</f>
        <v>0</v>
      </c>
      <c r="R32" s="7">
        <v>12.89</v>
      </c>
      <c r="S32" s="5">
        <v>15429.33</v>
      </c>
      <c r="T32" s="8">
        <v>5.37</v>
      </c>
      <c r="U32" s="5">
        <v>1928.367</v>
      </c>
      <c r="AL32" s="5" t="str">
        <f t="shared" si="2"/>
        <v/>
      </c>
      <c r="AN32" s="5" t="str">
        <f t="shared" si="3"/>
        <v/>
      </c>
      <c r="AP32" s="5" t="str">
        <f t="shared" si="4"/>
        <v/>
      </c>
      <c r="AS32" s="5">
        <f>SUM(O32,Q32,S32,U32,W32,Y32,AA32,AC32,AF32,AH32,AJ32)</f>
        <v>17357.697</v>
      </c>
      <c r="AT32" s="11">
        <f t="shared" si="6"/>
        <v>2.3987274148343465</v>
      </c>
      <c r="AU32" s="5">
        <f t="shared" si="7"/>
        <v>2398.7274148343467</v>
      </c>
    </row>
    <row r="33" spans="1:47" x14ac:dyDescent="0.3">
      <c r="A33" s="1" t="s">
        <v>102</v>
      </c>
      <c r="B33" s="1" t="s">
        <v>50</v>
      </c>
      <c r="C33" s="1" t="s">
        <v>51</v>
      </c>
      <c r="D33" s="1" t="s">
        <v>52</v>
      </c>
      <c r="E33" s="1" t="s">
        <v>71</v>
      </c>
      <c r="F33" s="1" t="s">
        <v>54</v>
      </c>
      <c r="G33" s="1" t="s">
        <v>55</v>
      </c>
      <c r="H33" s="1" t="s">
        <v>56</v>
      </c>
      <c r="J33" s="2">
        <v>39.19</v>
      </c>
      <c r="K33" s="2">
        <f>SUM(N33,P33,R33,T33,V33,X33,Z33,AB33,AE33,AG33,AI33)</f>
        <v>39.200000000000003</v>
      </c>
      <c r="L33" s="2">
        <f>SUM(M33,AD33,AK33,AM33,AO33,AQ33,AR33)</f>
        <v>0</v>
      </c>
      <c r="P33" s="6">
        <v>7.41</v>
      </c>
      <c r="Q33" s="5">
        <v>14531.01</v>
      </c>
      <c r="R33" s="7">
        <v>31.79</v>
      </c>
      <c r="S33" s="5">
        <v>38052.629999999997</v>
      </c>
      <c r="AL33" s="5" t="str">
        <f t="shared" si="2"/>
        <v/>
      </c>
      <c r="AN33" s="5" t="str">
        <f t="shared" si="3"/>
        <v/>
      </c>
      <c r="AP33" s="5" t="str">
        <f t="shared" si="4"/>
        <v/>
      </c>
      <c r="AS33" s="5">
        <f>SUM(O33,Q33,S33,U33,W33,Y33,AA33,AC33,AF33,AH33,AJ33)</f>
        <v>52583.64</v>
      </c>
      <c r="AT33" s="11">
        <f t="shared" si="6"/>
        <v>7.2667369893471427</v>
      </c>
      <c r="AU33" s="5">
        <f t="shared" si="7"/>
        <v>7266.7369893471432</v>
      </c>
    </row>
    <row r="34" spans="1:47" x14ac:dyDescent="0.3">
      <c r="B34" s="29" t="s">
        <v>101</v>
      </c>
    </row>
    <row r="35" spans="1:47" x14ac:dyDescent="0.3">
      <c r="B35" s="1" t="s">
        <v>97</v>
      </c>
      <c r="C35" s="30" t="s">
        <v>103</v>
      </c>
      <c r="E35" s="1" t="s">
        <v>85</v>
      </c>
      <c r="F35" s="1" t="s">
        <v>76</v>
      </c>
      <c r="G35" s="1" t="s">
        <v>55</v>
      </c>
      <c r="H35" s="1" t="s">
        <v>56</v>
      </c>
      <c r="J35" s="2">
        <v>0.03</v>
      </c>
      <c r="K35" s="2">
        <f t="shared" si="8"/>
        <v>0.03</v>
      </c>
      <c r="L35" s="2">
        <f t="shared" si="9"/>
        <v>0</v>
      </c>
      <c r="AG35" s="9">
        <v>0.03</v>
      </c>
      <c r="AH35" s="5">
        <v>47.064</v>
      </c>
      <c r="AL35" s="5" t="str">
        <f t="shared" ref="AL35:AL37" si="11">IF(AK35&gt;0,AK35*$AL$1,"")</f>
        <v/>
      </c>
      <c r="AN35" s="5" t="str">
        <f t="shared" ref="AN35:AN37" si="12">IF(AM35&gt;0,AM35*$AN$1,"")</f>
        <v/>
      </c>
      <c r="AP35" s="5" t="str">
        <f t="shared" ref="AP35:AP37" si="13">IF(AO35&gt;0,AO35*$AP$1,"")</f>
        <v/>
      </c>
      <c r="AS35" s="5">
        <f t="shared" si="10"/>
        <v>47.064</v>
      </c>
      <c r="AT35" s="11">
        <f>(AS35/$AS$38)*100</f>
        <v>6.5039565474477217E-3</v>
      </c>
      <c r="AU35" s="5">
        <f t="shared" ref="AU35:AU37" si="14">(AT35/100)*$AU$1</f>
        <v>6.5039565474477223</v>
      </c>
    </row>
    <row r="36" spans="1:47" x14ac:dyDescent="0.3">
      <c r="B36" s="1" t="s">
        <v>98</v>
      </c>
      <c r="C36" s="1" t="s">
        <v>103</v>
      </c>
      <c r="E36" s="1" t="s">
        <v>71</v>
      </c>
      <c r="F36" s="1" t="s">
        <v>54</v>
      </c>
      <c r="G36" s="1" t="s">
        <v>55</v>
      </c>
      <c r="H36" s="1" t="s">
        <v>56</v>
      </c>
      <c r="J36" s="2">
        <v>0.95</v>
      </c>
      <c r="K36" s="2">
        <f t="shared" si="8"/>
        <v>5.01</v>
      </c>
      <c r="L36" s="2">
        <f t="shared" si="9"/>
        <v>0</v>
      </c>
      <c r="AG36" s="9">
        <v>5.01</v>
      </c>
      <c r="AH36" s="5">
        <v>7859.69</v>
      </c>
      <c r="AL36" s="5" t="str">
        <f t="shared" si="11"/>
        <v/>
      </c>
      <c r="AN36" s="5" t="str">
        <f t="shared" si="12"/>
        <v/>
      </c>
      <c r="AP36" s="5" t="str">
        <f t="shared" si="13"/>
        <v/>
      </c>
      <c r="AS36" s="5">
        <f t="shared" si="10"/>
        <v>7859.69</v>
      </c>
      <c r="AT36" s="11">
        <f>(AS36/$AS$38)*100</f>
        <v>1.0861610198115201</v>
      </c>
      <c r="AU36" s="5">
        <f t="shared" si="14"/>
        <v>1086.1610198115202</v>
      </c>
    </row>
    <row r="37" spans="1:47" ht="15" thickBot="1" x14ac:dyDescent="0.35">
      <c r="B37" s="1" t="s">
        <v>99</v>
      </c>
      <c r="C37" s="1" t="s">
        <v>103</v>
      </c>
      <c r="E37" s="1" t="s">
        <v>84</v>
      </c>
      <c r="F37" s="1" t="s">
        <v>76</v>
      </c>
      <c r="G37" s="1" t="s">
        <v>55</v>
      </c>
      <c r="H37" s="1" t="s">
        <v>56</v>
      </c>
      <c r="J37" s="2">
        <v>0.92</v>
      </c>
      <c r="K37" s="2">
        <f t="shared" si="8"/>
        <v>3.57</v>
      </c>
      <c r="L37" s="2">
        <f t="shared" si="9"/>
        <v>0</v>
      </c>
      <c r="AG37" s="9">
        <v>3.57</v>
      </c>
      <c r="AH37" s="5">
        <v>5600.62</v>
      </c>
      <c r="AL37" s="5" t="str">
        <f t="shared" si="11"/>
        <v/>
      </c>
      <c r="AN37" s="5" t="str">
        <f t="shared" si="12"/>
        <v/>
      </c>
      <c r="AP37" s="5" t="str">
        <f t="shared" si="13"/>
        <v/>
      </c>
      <c r="AS37" s="5">
        <f t="shared" si="10"/>
        <v>5600.62</v>
      </c>
      <c r="AT37" s="11">
        <f>(AS37/$AS$38)*100</f>
        <v>0.77397138192178006</v>
      </c>
      <c r="AU37" s="5">
        <f t="shared" si="14"/>
        <v>773.97138192178011</v>
      </c>
    </row>
    <row r="38" spans="1:47" ht="15" thickTop="1" x14ac:dyDescent="0.3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>
        <f t="shared" ref="K38:AU38" si="15">SUM(K3:K37)</f>
        <v>564.75000000000011</v>
      </c>
      <c r="L38" s="20">
        <f t="shared" si="15"/>
        <v>2.0399999999999996</v>
      </c>
      <c r="M38" s="21">
        <f t="shared" si="15"/>
        <v>2.0399999999999996</v>
      </c>
      <c r="N38" s="22">
        <f t="shared" si="15"/>
        <v>24.270000000000003</v>
      </c>
      <c r="O38" s="23">
        <f t="shared" si="15"/>
        <v>54364.799999999996</v>
      </c>
      <c r="P38" s="24">
        <f t="shared" si="15"/>
        <v>111.85</v>
      </c>
      <c r="Q38" s="23">
        <f t="shared" si="15"/>
        <v>219337.85000000003</v>
      </c>
      <c r="R38" s="25">
        <f t="shared" si="15"/>
        <v>343.61</v>
      </c>
      <c r="S38" s="23">
        <f t="shared" si="15"/>
        <v>411301.1700000001</v>
      </c>
      <c r="T38" s="26">
        <f t="shared" si="15"/>
        <v>66.010000000000005</v>
      </c>
      <c r="U38" s="23">
        <f t="shared" si="15"/>
        <v>23704.190999999999</v>
      </c>
      <c r="V38" s="20">
        <f t="shared" si="15"/>
        <v>0</v>
      </c>
      <c r="W38" s="23">
        <f t="shared" si="15"/>
        <v>0</v>
      </c>
      <c r="X38" s="20">
        <f t="shared" si="15"/>
        <v>0</v>
      </c>
      <c r="Y38" s="23">
        <f t="shared" si="15"/>
        <v>0</v>
      </c>
      <c r="Z38" s="27">
        <f t="shared" si="15"/>
        <v>4.26</v>
      </c>
      <c r="AA38" s="23">
        <f t="shared" si="15"/>
        <v>611.90639999999996</v>
      </c>
      <c r="AB38" s="28">
        <f t="shared" si="15"/>
        <v>6.1399999999999988</v>
      </c>
      <c r="AC38" s="23">
        <f t="shared" si="15"/>
        <v>793.77919999999995</v>
      </c>
      <c r="AD38" s="20">
        <f t="shared" si="15"/>
        <v>0</v>
      </c>
      <c r="AE38" s="20">
        <f t="shared" si="15"/>
        <v>0</v>
      </c>
      <c r="AF38" s="23">
        <f t="shared" si="15"/>
        <v>0</v>
      </c>
      <c r="AG38" s="27">
        <f t="shared" si="15"/>
        <v>8.61</v>
      </c>
      <c r="AH38" s="23">
        <f t="shared" si="15"/>
        <v>13507.374</v>
      </c>
      <c r="AI38" s="20">
        <f t="shared" si="15"/>
        <v>0</v>
      </c>
      <c r="AJ38" s="23">
        <f t="shared" si="15"/>
        <v>0</v>
      </c>
      <c r="AK38" s="21">
        <f t="shared" si="15"/>
        <v>0</v>
      </c>
      <c r="AL38" s="23">
        <f t="shared" si="15"/>
        <v>0</v>
      </c>
      <c r="AM38" s="21">
        <f t="shared" si="15"/>
        <v>0</v>
      </c>
      <c r="AN38" s="23">
        <f t="shared" si="15"/>
        <v>0</v>
      </c>
      <c r="AO38" s="20">
        <f t="shared" si="15"/>
        <v>0</v>
      </c>
      <c r="AP38" s="23">
        <f t="shared" si="15"/>
        <v>0</v>
      </c>
      <c r="AQ38" s="20">
        <f t="shared" si="15"/>
        <v>0</v>
      </c>
      <c r="AR38" s="20">
        <f t="shared" si="15"/>
        <v>0</v>
      </c>
      <c r="AS38" s="23">
        <f t="shared" si="15"/>
        <v>723621.07059999998</v>
      </c>
      <c r="AT38" s="20">
        <f t="shared" si="15"/>
        <v>99.999999999999986</v>
      </c>
      <c r="AU38" s="23">
        <f t="shared" si="15"/>
        <v>100000</v>
      </c>
    </row>
    <row r="41" spans="1:47" x14ac:dyDescent="0.3">
      <c r="B41" s="29" t="s">
        <v>100</v>
      </c>
      <c r="C41" s="1">
        <f>SUM(K38,L38)</f>
        <v>566.79000000000008</v>
      </c>
    </row>
  </sheetData>
  <autoFilter ref="A2:AU38" xr:uid="{00000000-0001-0000-0000-000000000000}"/>
  <phoneticPr fontId="4" type="noConversion"/>
  <conditionalFormatting sqref="I32:I37">
    <cfRule type="notContainsText" dxfId="2" priority="10" operator="notContains" text="#########">
      <formula>ISERROR(SEARCH("#########",I32))</formula>
    </cfRule>
  </conditionalFormatting>
  <conditionalFormatting sqref="J34">
    <cfRule type="notContainsText" dxfId="1" priority="53" operator="notContains" text="#########">
      <formula>ISERROR(SEARCH("#########",J34))</formula>
    </cfRule>
  </conditionalFormatting>
  <conditionalFormatting sqref="J37">
    <cfRule type="notContainsText" dxfId="0" priority="51" operator="notContains" text="#########">
      <formula>ISERROR(SEARCH("#########",J37))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F471694366554EA47E0857EFF9B72E" ma:contentTypeVersion="18" ma:contentTypeDescription="Create a new document." ma:contentTypeScope="" ma:versionID="1d0dd6c6eec1556cbb840b6c64a9791a">
  <xsd:schema xmlns:xsd="http://www.w3.org/2001/XMLSchema" xmlns:xs="http://www.w3.org/2001/XMLSchema" xmlns:p="http://schemas.microsoft.com/office/2006/metadata/properties" xmlns:ns1="http://schemas.microsoft.com/sharepoint/v3" xmlns:ns2="86e58739-8685-4d29-a2ec-7c9c68f6c483" xmlns:ns3="0443536a-32f8-43be-b347-138dc7c4b70d" targetNamespace="http://schemas.microsoft.com/office/2006/metadata/properties" ma:root="true" ma:fieldsID="785ba6ae5d7ccd4810d80ae85b9c0276" ns1:_="" ns2:_="" ns3:_="">
    <xsd:import namespace="http://schemas.microsoft.com/sharepoint/v3"/>
    <xsd:import namespace="86e58739-8685-4d29-a2ec-7c9c68f6c483"/>
    <xsd:import namespace="0443536a-32f8-43be-b347-138dc7c4b7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e58739-8685-4d29-a2ec-7c9c68f6c4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bccc17c-46ff-49d2-8759-2bb659646c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43536a-32f8-43be-b347-138dc7c4b70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914a0cd-eb9a-4db4-97f4-816251a3ff74}" ma:internalName="TaxCatchAll" ma:showField="CatchAllData" ma:web="0443536a-32f8-43be-b347-138dc7c4b7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480EFD-5C15-41D7-BC8B-1D66CF8E41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6e58739-8685-4d29-a2ec-7c9c68f6c483"/>
    <ds:schemaRef ds:uri="0443536a-32f8-43be-b347-138dc7c4b7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E7CB60A-9E3F-426B-8397-3CA8E7E62D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Kayla Boettcher</dc:creator>
  <cp:lastModifiedBy>Derek Ebertowski</cp:lastModifiedBy>
  <dcterms:created xsi:type="dcterms:W3CDTF">2023-08-18T22:12:59Z</dcterms:created>
  <dcterms:modified xsi:type="dcterms:W3CDTF">2024-01-15T18:23:29Z</dcterms:modified>
</cp:coreProperties>
</file>