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2overviewers.sharepoint.com/Shared Documents/H2Overviewers Master/Company Share/Lac qui Parle County/Group 4/CD 85 Lat A/"/>
    </mc:Choice>
  </mc:AlternateContent>
  <xr:revisionPtr revIDLastSave="0" documentId="8_{FA261373-9347-4409-92BC-5A669A0112F9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Sheet1!$A$2:$AU$41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1" i="1" l="1"/>
  <c r="AR41" i="1"/>
  <c r="AQ41" i="1"/>
  <c r="AO41" i="1"/>
  <c r="AM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AS36" i="1"/>
  <c r="AP36" i="1"/>
  <c r="AN36" i="1"/>
  <c r="AL36" i="1"/>
  <c r="L36" i="1"/>
  <c r="K36" i="1"/>
  <c r="AS40" i="1"/>
  <c r="AP40" i="1"/>
  <c r="AN40" i="1"/>
  <c r="AL40" i="1"/>
  <c r="L40" i="1"/>
  <c r="K40" i="1"/>
  <c r="AS39" i="1"/>
  <c r="AP39" i="1"/>
  <c r="AN39" i="1"/>
  <c r="AL39" i="1"/>
  <c r="L39" i="1"/>
  <c r="K39" i="1"/>
  <c r="AS38" i="1"/>
  <c r="AP38" i="1"/>
  <c r="AN38" i="1"/>
  <c r="AL38" i="1"/>
  <c r="L38" i="1"/>
  <c r="K38" i="1"/>
  <c r="AS30" i="1"/>
  <c r="AP30" i="1"/>
  <c r="AN30" i="1"/>
  <c r="AL30" i="1"/>
  <c r="L30" i="1"/>
  <c r="K30" i="1"/>
  <c r="AS29" i="1"/>
  <c r="AP29" i="1"/>
  <c r="AN29" i="1"/>
  <c r="AL29" i="1"/>
  <c r="L29" i="1"/>
  <c r="K29" i="1"/>
  <c r="AS28" i="1"/>
  <c r="AP28" i="1"/>
  <c r="AN28" i="1"/>
  <c r="AL28" i="1"/>
  <c r="L28" i="1"/>
  <c r="K28" i="1"/>
  <c r="AS27" i="1"/>
  <c r="AP27" i="1"/>
  <c r="AN27" i="1"/>
  <c r="AL27" i="1"/>
  <c r="L27" i="1"/>
  <c r="K27" i="1"/>
  <c r="AS26" i="1"/>
  <c r="AP26" i="1"/>
  <c r="AN26" i="1"/>
  <c r="AL26" i="1"/>
  <c r="L26" i="1"/>
  <c r="K26" i="1"/>
  <c r="AS25" i="1"/>
  <c r="AP25" i="1"/>
  <c r="AN25" i="1"/>
  <c r="AL25" i="1"/>
  <c r="L25" i="1"/>
  <c r="K25" i="1"/>
  <c r="AS24" i="1"/>
  <c r="AP24" i="1"/>
  <c r="AN24" i="1"/>
  <c r="AL24" i="1"/>
  <c r="L24" i="1"/>
  <c r="K24" i="1"/>
  <c r="AS23" i="1"/>
  <c r="AP23" i="1"/>
  <c r="AN23" i="1"/>
  <c r="AL23" i="1"/>
  <c r="L23" i="1"/>
  <c r="K23" i="1"/>
  <c r="AS22" i="1"/>
  <c r="AP22" i="1"/>
  <c r="AN22" i="1"/>
  <c r="AL22" i="1"/>
  <c r="L22" i="1"/>
  <c r="K22" i="1"/>
  <c r="AS21" i="1"/>
  <c r="AP21" i="1"/>
  <c r="AN21" i="1"/>
  <c r="AL21" i="1"/>
  <c r="L21" i="1"/>
  <c r="K21" i="1"/>
  <c r="AS20" i="1"/>
  <c r="AP20" i="1"/>
  <c r="AN20" i="1"/>
  <c r="AL20" i="1"/>
  <c r="L20" i="1"/>
  <c r="K20" i="1"/>
  <c r="AS19" i="1"/>
  <c r="AP19" i="1"/>
  <c r="AN19" i="1"/>
  <c r="AL19" i="1"/>
  <c r="L19" i="1"/>
  <c r="K19" i="1"/>
  <c r="AS18" i="1"/>
  <c r="AP18" i="1"/>
  <c r="AN18" i="1"/>
  <c r="AL18" i="1"/>
  <c r="L18" i="1"/>
  <c r="K18" i="1"/>
  <c r="AS17" i="1"/>
  <c r="AP17" i="1"/>
  <c r="AN17" i="1"/>
  <c r="AL17" i="1"/>
  <c r="L17" i="1"/>
  <c r="K17" i="1"/>
  <c r="AS16" i="1"/>
  <c r="AP16" i="1"/>
  <c r="AN16" i="1"/>
  <c r="AL16" i="1"/>
  <c r="L16" i="1"/>
  <c r="K16" i="1"/>
  <c r="AS15" i="1"/>
  <c r="AP15" i="1"/>
  <c r="AN15" i="1"/>
  <c r="AL15" i="1"/>
  <c r="L15" i="1"/>
  <c r="K15" i="1"/>
  <c r="AS14" i="1"/>
  <c r="AP14" i="1"/>
  <c r="AN14" i="1"/>
  <c r="AL14" i="1"/>
  <c r="L14" i="1"/>
  <c r="K14" i="1"/>
  <c r="AS13" i="1"/>
  <c r="AP13" i="1"/>
  <c r="AN13" i="1"/>
  <c r="AL13" i="1"/>
  <c r="L13" i="1"/>
  <c r="K13" i="1"/>
  <c r="AS12" i="1"/>
  <c r="AP12" i="1"/>
  <c r="AN12" i="1"/>
  <c r="AL12" i="1"/>
  <c r="L12" i="1"/>
  <c r="K12" i="1"/>
  <c r="AS11" i="1"/>
  <c r="AP11" i="1"/>
  <c r="AN11" i="1"/>
  <c r="AL11" i="1"/>
  <c r="L11" i="1"/>
  <c r="K11" i="1"/>
  <c r="AS10" i="1"/>
  <c r="AP10" i="1"/>
  <c r="AN10" i="1"/>
  <c r="AL10" i="1"/>
  <c r="L10" i="1"/>
  <c r="K10" i="1"/>
  <c r="AS9" i="1"/>
  <c r="AP9" i="1"/>
  <c r="AN9" i="1"/>
  <c r="AL9" i="1"/>
  <c r="L9" i="1"/>
  <c r="K9" i="1"/>
  <c r="AS8" i="1"/>
  <c r="AP8" i="1"/>
  <c r="AN8" i="1"/>
  <c r="AL8" i="1"/>
  <c r="L8" i="1"/>
  <c r="K8" i="1"/>
  <c r="AS7" i="1"/>
  <c r="AP7" i="1"/>
  <c r="AN7" i="1"/>
  <c r="AL7" i="1"/>
  <c r="L7" i="1"/>
  <c r="K7" i="1"/>
  <c r="AS6" i="1"/>
  <c r="AP6" i="1"/>
  <c r="AN6" i="1"/>
  <c r="AL6" i="1"/>
  <c r="L6" i="1"/>
  <c r="K6" i="1"/>
  <c r="AS5" i="1"/>
  <c r="AP5" i="1"/>
  <c r="AN5" i="1"/>
  <c r="AL5" i="1"/>
  <c r="L5" i="1"/>
  <c r="K5" i="1"/>
  <c r="AS4" i="1"/>
  <c r="AP4" i="1"/>
  <c r="AN4" i="1"/>
  <c r="AL4" i="1"/>
  <c r="L4" i="1"/>
  <c r="K4" i="1"/>
  <c r="AS3" i="1"/>
  <c r="AP3" i="1"/>
  <c r="AN3" i="1"/>
  <c r="AL3" i="1"/>
  <c r="L3" i="1"/>
  <c r="K3" i="1"/>
  <c r="AS34" i="1"/>
  <c r="AP34" i="1"/>
  <c r="AN34" i="1"/>
  <c r="AL34" i="1"/>
  <c r="L34" i="1"/>
  <c r="K34" i="1"/>
  <c r="AS33" i="1"/>
  <c r="AP33" i="1"/>
  <c r="AN33" i="1"/>
  <c r="AL33" i="1"/>
  <c r="L33" i="1"/>
  <c r="K33" i="1"/>
  <c r="AS32" i="1"/>
  <c r="AP32" i="1"/>
  <c r="AN32" i="1"/>
  <c r="AL32" i="1"/>
  <c r="L32" i="1"/>
  <c r="K32" i="1"/>
  <c r="AS31" i="1"/>
  <c r="AP31" i="1"/>
  <c r="AN31" i="1"/>
  <c r="AL31" i="1"/>
  <c r="L31" i="1"/>
  <c r="K31" i="1"/>
  <c r="AP41" i="1" l="1"/>
  <c r="L41" i="1"/>
  <c r="AS41" i="1"/>
  <c r="AT25" i="1" s="1"/>
  <c r="AU25" i="1" s="1"/>
  <c r="AN41" i="1"/>
  <c r="AL41" i="1"/>
  <c r="AT6" i="1" l="1"/>
  <c r="AU6" i="1" s="1"/>
  <c r="AT29" i="1"/>
  <c r="AU29" i="1" s="1"/>
  <c r="AT30" i="1"/>
  <c r="AU30" i="1" s="1"/>
  <c r="AT34" i="1"/>
  <c r="AU34" i="1" s="1"/>
  <c r="AT31" i="1"/>
  <c r="AU31" i="1" s="1"/>
  <c r="AT21" i="1"/>
  <c r="AU21" i="1" s="1"/>
  <c r="AT33" i="1"/>
  <c r="AU33" i="1" s="1"/>
  <c r="AT11" i="1"/>
  <c r="AU11" i="1" s="1"/>
  <c r="AT5" i="1"/>
  <c r="AU5" i="1" s="1"/>
  <c r="AT9" i="1"/>
  <c r="AU9" i="1" s="1"/>
  <c r="AT13" i="1"/>
  <c r="AU13" i="1" s="1"/>
  <c r="AT3" i="1"/>
  <c r="AU3" i="1" s="1"/>
  <c r="AT27" i="1"/>
  <c r="AU27" i="1" s="1"/>
  <c r="AT32" i="1"/>
  <c r="AU32" i="1" s="1"/>
  <c r="AT14" i="1"/>
  <c r="AU14" i="1" s="1"/>
  <c r="AT39" i="1"/>
  <c r="AU39" i="1" s="1"/>
  <c r="AT24" i="1"/>
  <c r="AU24" i="1" s="1"/>
  <c r="AT20" i="1"/>
  <c r="AU20" i="1" s="1"/>
  <c r="AT4" i="1"/>
  <c r="AU4" i="1" s="1"/>
  <c r="AT12" i="1"/>
  <c r="AU12" i="1" s="1"/>
  <c r="AT38" i="1"/>
  <c r="AU38" i="1" s="1"/>
  <c r="AT8" i="1"/>
  <c r="AU8" i="1" s="1"/>
  <c r="AT19" i="1"/>
  <c r="AU19" i="1" s="1"/>
  <c r="C44" i="1"/>
  <c r="AT7" i="1"/>
  <c r="AU7" i="1" s="1"/>
  <c r="AT23" i="1"/>
  <c r="AU23" i="1" s="1"/>
  <c r="AT17" i="1"/>
  <c r="AU17" i="1" s="1"/>
  <c r="AT36" i="1"/>
  <c r="AU36" i="1" s="1"/>
  <c r="AT16" i="1"/>
  <c r="AU16" i="1" s="1"/>
  <c r="AT40" i="1"/>
  <c r="AU40" i="1" s="1"/>
  <c r="AT22" i="1"/>
  <c r="AU22" i="1" s="1"/>
  <c r="AT18" i="1"/>
  <c r="AU18" i="1" s="1"/>
  <c r="AT26" i="1"/>
  <c r="AU26" i="1" s="1"/>
  <c r="AT28" i="1"/>
  <c r="AU28" i="1" s="1"/>
  <c r="AT10" i="1"/>
  <c r="AU10" i="1" s="1"/>
  <c r="AT15" i="1"/>
  <c r="AU15" i="1" s="1"/>
  <c r="AT41" i="1" l="1"/>
  <c r="AU41" i="1"/>
</calcChain>
</file>

<file path=xl/sharedStrings.xml><?xml version="1.0" encoding="utf-8"?>
<sst xmlns="http://schemas.openxmlformats.org/spreadsheetml/2006/main" count="328" uniqueCount="124">
  <si>
    <t>$1.00</t>
  </si>
  <si>
    <t>$100,000.00</t>
  </si>
  <si>
    <t>PIN</t>
  </si>
  <si>
    <t>NAME</t>
  </si>
  <si>
    <t>OWNER ADDRESS</t>
  </si>
  <si>
    <t>CITY STATE ZIP</t>
  </si>
  <si>
    <t>DESCRIPTION</t>
  </si>
  <si>
    <t>SEC</t>
  </si>
  <si>
    <t>TWP</t>
  </si>
  <si>
    <t>RANGE</t>
  </si>
  <si>
    <t>PARCEL ACRES</t>
  </si>
  <si>
    <t>ACRES IN TRACT</t>
  </si>
  <si>
    <t>TOTAL BENEFITTED ACRES</t>
  </si>
  <si>
    <t>ACRES IN WATERSHED NOT BENEFITTED</t>
  </si>
  <si>
    <t>NONCONVERTED WETLAND ACRES</t>
  </si>
  <si>
    <t>CLASS 1 ACRES</t>
  </si>
  <si>
    <t>RED = CLASS 1 BENEFIT</t>
  </si>
  <si>
    <t>CLASS 2 ACRES</t>
  </si>
  <si>
    <t>YELLOW = CLASS 2 BENEFIT</t>
  </si>
  <si>
    <t>CLASS 3 ACRES</t>
  </si>
  <si>
    <t>GREEN = CLASS 3 BENEFIT</t>
  </si>
  <si>
    <t>CLASS 4 ACRES</t>
  </si>
  <si>
    <t>BLUE = CLASS 4 BENEFIT</t>
  </si>
  <si>
    <t>URBAN RESIDENTIAL ACRES</t>
  </si>
  <si>
    <t>URBAN RESIDENTIAL BENEFIT</t>
  </si>
  <si>
    <t>INDUSTRIAL ACRES</t>
  </si>
  <si>
    <t>INDUSTRIAL BENEFIT</t>
  </si>
  <si>
    <t>RESIDENTIAL ACRES</t>
  </si>
  <si>
    <t>RESIDENTIAL BENEFIT</t>
  </si>
  <si>
    <t>WOODLOT ACRES</t>
  </si>
  <si>
    <t>WOODLOT BENEFIT</t>
  </si>
  <si>
    <t>FEDERAL LAND ACRES</t>
  </si>
  <si>
    <t>CREP ACRES</t>
  </si>
  <si>
    <t>CREP BENEFIT</t>
  </si>
  <si>
    <t>ROAD ACRES</t>
  </si>
  <si>
    <t>ROAD BENEFIT</t>
  </si>
  <si>
    <t>RECREATIONAL TRAIL ACRES</t>
  </si>
  <si>
    <t>RECREATIONAL TRAIL BENEFIT</t>
  </si>
  <si>
    <t>CLASS A GRASS STRIP ACRES</t>
  </si>
  <si>
    <t>CLASS A GRASS STRIP DAMAGES</t>
  </si>
  <si>
    <t>CLASS B GRASS STRIP ACRES</t>
  </si>
  <si>
    <t>CLASS B GRASS STRIP DAMAGES</t>
  </si>
  <si>
    <t>WETLAND BUFFER STRIP</t>
  </si>
  <si>
    <t>WETLAND BUFFER STRIP DAMAGES</t>
  </si>
  <si>
    <t>DITCH ACRES</t>
  </si>
  <si>
    <t>NON-BENEFITTED ACRES</t>
  </si>
  <si>
    <t>TOTAL PARCEL BENEFITS</t>
  </si>
  <si>
    <t>PERCENT TOTAL BENEFITS</t>
  </si>
  <si>
    <t>NOTIONAL ASSESSMENT ON $100,000 REPAIR</t>
  </si>
  <si>
    <t>SESE</t>
  </si>
  <si>
    <t>11</t>
  </si>
  <si>
    <t>116</t>
  </si>
  <si>
    <t>045</t>
  </si>
  <si>
    <t>NESE</t>
  </si>
  <si>
    <t>SWSE</t>
  </si>
  <si>
    <t>NWSE</t>
  </si>
  <si>
    <t>14-0055-000</t>
  </si>
  <si>
    <t>HAUGEN, PETER D. &amp; BRITTANY A.</t>
  </si>
  <si>
    <t>1797 140TH ST N</t>
  </si>
  <si>
    <t>CANBY MN 56220</t>
  </si>
  <si>
    <t>10</t>
  </si>
  <si>
    <t>14-0058-000</t>
  </si>
  <si>
    <t>JOHNSON, HANSON ETAL</t>
  </si>
  <si>
    <t>1117 MEADOW HILLS AVE.</t>
  </si>
  <si>
    <t>MADISON, MN 56256</t>
  </si>
  <si>
    <t>14-0061-000</t>
  </si>
  <si>
    <t>PALMGREN, PAUL</t>
  </si>
  <si>
    <t>2038 150TH ST</t>
  </si>
  <si>
    <t>NESW</t>
  </si>
  <si>
    <t>SESW</t>
  </si>
  <si>
    <t>SWSW</t>
  </si>
  <si>
    <t>NWSW</t>
  </si>
  <si>
    <t>14-0062-010</t>
  </si>
  <si>
    <t>HANSEN, DAROLD &amp; KAREN</t>
  </si>
  <si>
    <t>CANBY, MN 56220</t>
  </si>
  <si>
    <t>14-0062-030</t>
  </si>
  <si>
    <t>HANSEN, DUDLEY</t>
  </si>
  <si>
    <t>1435 205TH AVE</t>
  </si>
  <si>
    <t>MADISON MN 56256</t>
  </si>
  <si>
    <t>14-0064-000</t>
  </si>
  <si>
    <t>GRITMACKER, GARY &amp; CARLA</t>
  </si>
  <si>
    <t>2131 130TH ST N</t>
  </si>
  <si>
    <t>SWNW</t>
  </si>
  <si>
    <t>12</t>
  </si>
  <si>
    <t>14-0065-000</t>
  </si>
  <si>
    <t>RISTOW, LOUISE THERESA TRUST</t>
  </si>
  <si>
    <t>1910 WALNUT CIRCLE</t>
  </si>
  <si>
    <t>NORTHBROOK, IL 60062</t>
  </si>
  <si>
    <t>14-0066-000</t>
  </si>
  <si>
    <t>14-0074-000</t>
  </si>
  <si>
    <t>LARSON, GARY &amp; INGRID</t>
  </si>
  <si>
    <t>2282 130TH ST N</t>
  </si>
  <si>
    <t>NWNW</t>
  </si>
  <si>
    <t>13</t>
  </si>
  <si>
    <t>14-0075-000</t>
  </si>
  <si>
    <t>LUDVIGSON, ROBERT &amp; JULIE</t>
  </si>
  <si>
    <t>1979 HWY 212</t>
  </si>
  <si>
    <t>NENE</t>
  </si>
  <si>
    <t>14</t>
  </si>
  <si>
    <t>NWNE</t>
  </si>
  <si>
    <t>SWNE</t>
  </si>
  <si>
    <t>SENE</t>
  </si>
  <si>
    <t>14-0078-000</t>
  </si>
  <si>
    <t>CLEMENT, CLYDE G LIVING TRUST</t>
  </si>
  <si>
    <t>500 W CAMINO EN CANTO UNIT 161</t>
  </si>
  <si>
    <t>GREEN VALLEY AZ 85614</t>
  </si>
  <si>
    <t>NENW</t>
  </si>
  <si>
    <t>SENW</t>
  </si>
  <si>
    <t>14-0079-000</t>
  </si>
  <si>
    <t>TYLER, WILLIAM TRST &amp; DAWN &amp; LOWELL</t>
  </si>
  <si>
    <t>657 15TH ST PO BOX 733</t>
  </si>
  <si>
    <t>DAWSON MN 56232</t>
  </si>
  <si>
    <t>15</t>
  </si>
  <si>
    <t>140TH ST N</t>
  </si>
  <si>
    <t>195TH AVE N</t>
  </si>
  <si>
    <t>195TH AVE</t>
  </si>
  <si>
    <t>CR 61</t>
  </si>
  <si>
    <t>TOTAL WATERSHED ACRES:</t>
  </si>
  <si>
    <t>FREELAND TWP RDS</t>
  </si>
  <si>
    <t>LAC QUI PARLE CTY RDS</t>
  </si>
  <si>
    <t>FREELAND TWP, C/O BRYAN KALLHOFF 1588 130TH ST N</t>
  </si>
  <si>
    <t>422 5TH AVE SUITE 301</t>
  </si>
  <si>
    <t>14-0062-000</t>
  </si>
  <si>
    <t>306 N ORLANO 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</si>
</sst>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0.00"/>
    <numFmt numFmtId="165" formatCode="#,##0.00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CE4D6"/>
        <bgColor indexed="64"/>
      </patternFill>
    </fill>
    <fill>
      <patternFill patternType="solid">
        <fgColor rgb="FFEA989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2" borderId="0" xfId="0" applyNumberFormat="1" applyFont="1" applyFill="1" applyAlignment="1">
      <alignment horizontal="center"/>
    </xf>
    <xf numFmtId="4" fontId="1" fillId="3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4" fontId="1" fillId="4" borderId="0" xfId="0" applyNumberFormat="1" applyFont="1" applyFill="1" applyAlignment="1">
      <alignment horizontal="center"/>
    </xf>
    <xf numFmtId="4" fontId="1" fillId="5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4" fontId="1" fillId="7" borderId="0" xfId="0" applyNumberFormat="1" applyFont="1" applyFill="1" applyAlignment="1">
      <alignment horizontal="center"/>
    </xf>
    <xf numFmtId="4" fontId="1" fillId="8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0" fontId="2" fillId="7" borderId="0" xfId="0" applyFont="1" applyFill="1" applyAlignment="1">
      <alignment horizontal="center" wrapText="1"/>
    </xf>
    <xf numFmtId="0" fontId="2" fillId="8" borderId="0" xfId="0" applyFont="1" applyFill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4" fontId="1" fillId="5" borderId="1" xfId="0" applyNumberFormat="1" applyFont="1" applyFill="1" applyBorder="1" applyAlignment="1">
      <alignment horizontal="center"/>
    </xf>
    <xf numFmtId="4" fontId="1" fillId="6" borderId="1" xfId="0" applyNumberFormat="1" applyFont="1" applyFill="1" applyBorder="1" applyAlignment="1">
      <alignment horizontal="center"/>
    </xf>
    <xf numFmtId="4" fontId="1" fillId="7" borderId="1" xfId="0" applyNumberFormat="1" applyFont="1" applyFill="1" applyBorder="1" applyAlignment="1">
      <alignment horizontal="center"/>
    </xf>
    <xf numFmtId="4" fontId="1" fillId="8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1">
    <dxf>
      <font>
        <b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44"/>
  <sheetViews>
    <sheetView tabSelected="1" workbookViewId="0">
      <pane xSplit="2" ySplit="2" topLeftCell="C6" activePane="bottomRight" state="frozen"/>
      <selection pane="topRight" activeCell="C1" sqref="C1"/>
      <selection pane="bottomLeft" activeCell="A3" sqref="A3"/>
      <selection pane="bottomRight" activeCell="C36" sqref="C36:D36"/>
    </sheetView>
  </sheetViews>
  <sheetFormatPr defaultRowHeight="14.4" x14ac:dyDescent="0.3"/>
  <cols>
    <col min="1" max="1" width="14.6640625" style="1" customWidth="1"/>
    <col min="2" max="2" width="35.6640625" style="1" customWidth="1"/>
    <col min="3" max="3" width="30.6640625" style="1" customWidth="1"/>
    <col min="4" max="4" width="25.6640625" style="1" customWidth="1"/>
    <col min="5" max="5" width="20.6640625" style="1" customWidth="1"/>
    <col min="6" max="8" width="9.6640625" style="1" customWidth="1"/>
    <col min="9" max="12" width="17.6640625" style="2" customWidth="1"/>
    <col min="13" max="13" width="20.6640625" style="3" customWidth="1"/>
    <col min="14" max="14" width="13.6640625" style="4" customWidth="1"/>
    <col min="15" max="15" width="13.6640625" style="5" customWidth="1"/>
    <col min="16" max="16" width="13.6640625" style="6" customWidth="1"/>
    <col min="17" max="17" width="13.6640625" style="5" customWidth="1"/>
    <col min="18" max="18" width="13.6640625" style="7" customWidth="1"/>
    <col min="19" max="19" width="13.6640625" style="5" customWidth="1"/>
    <col min="20" max="20" width="13.6640625" style="8" customWidth="1"/>
    <col min="21" max="21" width="13.6640625" style="5" customWidth="1"/>
    <col min="22" max="22" width="17.6640625" style="2" hidden="1" customWidth="1"/>
    <col min="23" max="23" width="17.6640625" style="5" hidden="1" customWidth="1"/>
    <col min="24" max="24" width="17.6640625" style="2" hidden="1" customWidth="1"/>
    <col min="25" max="25" width="17.6640625" style="5" hidden="1" customWidth="1"/>
    <col min="26" max="26" width="17.6640625" style="9" customWidth="1"/>
    <col min="27" max="27" width="17.6640625" style="5" customWidth="1"/>
    <col min="28" max="28" width="17.6640625" style="10" customWidth="1"/>
    <col min="29" max="29" width="17.6640625" style="5" customWidth="1"/>
    <col min="30" max="31" width="17.6640625" style="2" hidden="1" customWidth="1"/>
    <col min="32" max="32" width="17.6640625" style="5" hidden="1" customWidth="1"/>
    <col min="33" max="33" width="17.6640625" style="9" customWidth="1"/>
    <col min="34" max="34" width="17.6640625" style="5" customWidth="1"/>
    <col min="35" max="35" width="19.6640625" style="2" hidden="1" customWidth="1"/>
    <col min="36" max="36" width="19.6640625" style="5" hidden="1" customWidth="1"/>
    <col min="37" max="37" width="17.6640625" style="3" hidden="1" customWidth="1"/>
    <col min="38" max="38" width="17.6640625" style="5" hidden="1" customWidth="1"/>
    <col min="39" max="39" width="17.6640625" style="3" customWidth="1"/>
    <col min="40" max="40" width="17.6640625" style="5" customWidth="1"/>
    <col min="41" max="41" width="17.6640625" style="2" hidden="1" customWidth="1"/>
    <col min="42" max="42" width="17.6640625" style="5" hidden="1" customWidth="1"/>
    <col min="43" max="43" width="17.6640625" style="2" customWidth="1"/>
    <col min="44" max="44" width="17.6640625" style="2" hidden="1" customWidth="1"/>
    <col min="45" max="45" width="17.6640625" style="5" customWidth="1"/>
    <col min="46" max="46" width="17.6640625" style="11" customWidth="1"/>
    <col min="47" max="47" width="17.6640625" style="5" customWidth="1"/>
  </cols>
  <sheetData>
    <row r="1" spans="1:47" x14ac:dyDescent="0.3">
      <c r="AL1" s="5">
        <v>2803.8</v>
      </c>
      <c r="AN1" s="5">
        <v>4673</v>
      </c>
      <c r="AP1" s="5" t="s">
        <v>0</v>
      </c>
      <c r="AU1" s="5" t="s">
        <v>1</v>
      </c>
    </row>
    <row r="2" spans="1:47" ht="68.099999999999994" customHeight="1" x14ac:dyDescent="0.3">
      <c r="A2" s="12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13" t="s">
        <v>14</v>
      </c>
      <c r="N2" s="14" t="s">
        <v>15</v>
      </c>
      <c r="O2" s="12" t="s">
        <v>16</v>
      </c>
      <c r="P2" s="15" t="s">
        <v>17</v>
      </c>
      <c r="Q2" s="12" t="s">
        <v>18</v>
      </c>
      <c r="R2" s="16" t="s">
        <v>19</v>
      </c>
      <c r="S2" s="12" t="s">
        <v>20</v>
      </c>
      <c r="T2" s="17" t="s">
        <v>21</v>
      </c>
      <c r="U2" s="12" t="s">
        <v>22</v>
      </c>
      <c r="V2" s="12" t="s">
        <v>23</v>
      </c>
      <c r="W2" s="12" t="s">
        <v>24</v>
      </c>
      <c r="X2" s="12" t="s">
        <v>25</v>
      </c>
      <c r="Y2" s="12" t="s">
        <v>26</v>
      </c>
      <c r="Z2" s="18" t="s">
        <v>27</v>
      </c>
      <c r="AA2" s="12" t="s">
        <v>28</v>
      </c>
      <c r="AB2" s="19" t="s">
        <v>29</v>
      </c>
      <c r="AC2" s="12" t="s">
        <v>30</v>
      </c>
      <c r="AD2" s="12" t="s">
        <v>31</v>
      </c>
      <c r="AE2" s="12" t="s">
        <v>32</v>
      </c>
      <c r="AF2" s="12" t="s">
        <v>33</v>
      </c>
      <c r="AG2" s="18" t="s">
        <v>34</v>
      </c>
      <c r="AH2" s="12" t="s">
        <v>35</v>
      </c>
      <c r="AI2" s="12" t="s">
        <v>36</v>
      </c>
      <c r="AJ2" s="12" t="s">
        <v>37</v>
      </c>
      <c r="AK2" s="13" t="s">
        <v>38</v>
      </c>
      <c r="AL2" s="12" t="s">
        <v>39</v>
      </c>
      <c r="AM2" s="13" t="s">
        <v>40</v>
      </c>
      <c r="AN2" s="12" t="s">
        <v>41</v>
      </c>
      <c r="AO2" s="12" t="s">
        <v>42</v>
      </c>
      <c r="AP2" s="12" t="s">
        <v>43</v>
      </c>
      <c r="AQ2" s="12" t="s">
        <v>44</v>
      </c>
      <c r="AR2" s="12" t="s">
        <v>45</v>
      </c>
      <c r="AS2" s="12" t="s">
        <v>46</v>
      </c>
      <c r="AT2" s="12" t="s">
        <v>47</v>
      </c>
      <c r="AU2" s="12" t="s">
        <v>48</v>
      </c>
    </row>
    <row r="3" spans="1:47" x14ac:dyDescent="0.3">
      <c r="A3" s="1" t="s">
        <v>56</v>
      </c>
      <c r="B3" s="1" t="s">
        <v>57</v>
      </c>
      <c r="C3" s="1" t="s">
        <v>58</v>
      </c>
      <c r="D3" s="1" t="s">
        <v>59</v>
      </c>
      <c r="E3" s="1" t="s">
        <v>55</v>
      </c>
      <c r="F3" s="1" t="s">
        <v>60</v>
      </c>
      <c r="G3" s="1" t="s">
        <v>51</v>
      </c>
      <c r="H3" s="1" t="s">
        <v>52</v>
      </c>
      <c r="I3" s="2">
        <v>240</v>
      </c>
      <c r="J3" s="2">
        <v>40.94</v>
      </c>
      <c r="K3" s="2">
        <f t="shared" ref="K3:K30" si="0">SUM(N3,P3,R3,T3,V3,X3,Z3,AB3,AE3,AG3,AI3)</f>
        <v>5.44</v>
      </c>
      <c r="L3" s="2">
        <f t="shared" ref="L3:L30" si="1">SUM(M3,AD3,AK3,AM3,AO3,AQ3,AR3)</f>
        <v>0</v>
      </c>
      <c r="R3" s="7">
        <v>0.75</v>
      </c>
      <c r="S3" s="5">
        <v>236.625</v>
      </c>
      <c r="T3" s="8">
        <v>4.6900000000000004</v>
      </c>
      <c r="U3" s="5">
        <v>443.90850000000012</v>
      </c>
      <c r="AL3" s="5" t="str">
        <f t="shared" ref="AL3:AL30" si="2">IF(AK3&gt;0,AK3*$AL$1,"")</f>
        <v/>
      </c>
      <c r="AN3" s="5" t="str">
        <f t="shared" ref="AN3:AN30" si="3">IF(AM3&gt;0,AM3*$AN$1,"")</f>
        <v/>
      </c>
      <c r="AP3" s="5" t="str">
        <f t="shared" ref="AP3:AP30" si="4">IF(AO3&gt;0,AO3*$AP$1,"")</f>
        <v/>
      </c>
      <c r="AS3" s="5">
        <f t="shared" ref="AS3:AS30" si="5">SUM(O3,Q3,S3,U3,W3,Y3,AA3,AC3,AF3,AH3,AJ3)</f>
        <v>680.53350000000012</v>
      </c>
      <c r="AT3" s="11">
        <f t="shared" ref="AT3:AT34" si="6">(AS3/$AS$41)*100</f>
        <v>0.15132277368618796</v>
      </c>
      <c r="AU3" s="5">
        <f t="shared" ref="AU3:AU30" si="7">(AT3/100)*$AU$1</f>
        <v>151.32277368618796</v>
      </c>
    </row>
    <row r="4" spans="1:47" x14ac:dyDescent="0.3">
      <c r="A4" s="1" t="s">
        <v>56</v>
      </c>
      <c r="B4" s="1" t="s">
        <v>57</v>
      </c>
      <c r="C4" s="1" t="s">
        <v>58</v>
      </c>
      <c r="D4" s="1" t="s">
        <v>59</v>
      </c>
      <c r="E4" s="1" t="s">
        <v>54</v>
      </c>
      <c r="F4" s="1" t="s">
        <v>60</v>
      </c>
      <c r="G4" s="1" t="s">
        <v>51</v>
      </c>
      <c r="H4" s="1" t="s">
        <v>52</v>
      </c>
      <c r="I4" s="2">
        <v>240</v>
      </c>
      <c r="J4" s="2">
        <v>38.46</v>
      </c>
      <c r="K4" s="2">
        <f t="shared" si="0"/>
        <v>17.169999999999998</v>
      </c>
      <c r="L4" s="2">
        <f t="shared" si="1"/>
        <v>0.08</v>
      </c>
      <c r="M4" s="3">
        <v>0.08</v>
      </c>
      <c r="P4" s="6">
        <v>2.87</v>
      </c>
      <c r="Q4" s="5">
        <v>2435.1950000000002</v>
      </c>
      <c r="R4" s="7">
        <v>13.31</v>
      </c>
      <c r="S4" s="5">
        <v>4199.3050000000003</v>
      </c>
      <c r="T4" s="8">
        <v>0.99</v>
      </c>
      <c r="U4" s="5">
        <v>93.703500000000005</v>
      </c>
      <c r="AL4" s="5" t="str">
        <f t="shared" si="2"/>
        <v/>
      </c>
      <c r="AN4" s="5" t="str">
        <f t="shared" si="3"/>
        <v/>
      </c>
      <c r="AP4" s="5" t="str">
        <f t="shared" si="4"/>
        <v/>
      </c>
      <c r="AS4" s="5">
        <f t="shared" si="5"/>
        <v>6728.2034999999996</v>
      </c>
      <c r="AT4" s="11">
        <f t="shared" si="6"/>
        <v>1.4960768508017863</v>
      </c>
      <c r="AU4" s="5">
        <f t="shared" si="7"/>
        <v>1496.0768508017863</v>
      </c>
    </row>
    <row r="5" spans="1:47" x14ac:dyDescent="0.3">
      <c r="A5" s="1" t="s">
        <v>61</v>
      </c>
      <c r="B5" s="1" t="s">
        <v>62</v>
      </c>
      <c r="C5" s="1" t="s">
        <v>63</v>
      </c>
      <c r="D5" s="1" t="s">
        <v>64</v>
      </c>
      <c r="E5" s="1" t="s">
        <v>53</v>
      </c>
      <c r="F5" s="1" t="s">
        <v>60</v>
      </c>
      <c r="G5" s="1" t="s">
        <v>51</v>
      </c>
      <c r="H5" s="1" t="s">
        <v>52</v>
      </c>
      <c r="I5" s="2">
        <v>80</v>
      </c>
      <c r="J5" s="2">
        <v>40.25</v>
      </c>
      <c r="K5" s="2">
        <f t="shared" si="0"/>
        <v>19.72</v>
      </c>
      <c r="L5" s="2">
        <f t="shared" si="1"/>
        <v>0</v>
      </c>
      <c r="P5" s="6">
        <v>2.59</v>
      </c>
      <c r="Q5" s="5">
        <v>2197.6149999999998</v>
      </c>
      <c r="R5" s="7">
        <v>12.47</v>
      </c>
      <c r="S5" s="5">
        <v>3934.2849999999999</v>
      </c>
      <c r="T5" s="8">
        <v>4.66</v>
      </c>
      <c r="U5" s="5">
        <v>441.06900000000007</v>
      </c>
      <c r="AL5" s="5" t="str">
        <f t="shared" si="2"/>
        <v/>
      </c>
      <c r="AN5" s="5" t="str">
        <f t="shared" si="3"/>
        <v/>
      </c>
      <c r="AP5" s="5" t="str">
        <f t="shared" si="4"/>
        <v/>
      </c>
      <c r="AS5" s="5">
        <f t="shared" si="5"/>
        <v>6572.9690000000001</v>
      </c>
      <c r="AT5" s="11">
        <f t="shared" si="6"/>
        <v>1.4615590568771839</v>
      </c>
      <c r="AU5" s="5">
        <f t="shared" si="7"/>
        <v>1461.559056877184</v>
      </c>
    </row>
    <row r="6" spans="1:47" x14ac:dyDescent="0.3">
      <c r="A6" s="1" t="s">
        <v>61</v>
      </c>
      <c r="B6" s="1" t="s">
        <v>62</v>
      </c>
      <c r="C6" s="1" t="s">
        <v>63</v>
      </c>
      <c r="D6" s="1" t="s">
        <v>64</v>
      </c>
      <c r="E6" s="1" t="s">
        <v>49</v>
      </c>
      <c r="F6" s="1" t="s">
        <v>60</v>
      </c>
      <c r="G6" s="1" t="s">
        <v>51</v>
      </c>
      <c r="H6" s="1" t="s">
        <v>52</v>
      </c>
      <c r="I6" s="2">
        <v>80</v>
      </c>
      <c r="J6" s="2">
        <v>37.200000000000003</v>
      </c>
      <c r="K6" s="2">
        <f t="shared" si="0"/>
        <v>36.4</v>
      </c>
      <c r="L6" s="2">
        <f t="shared" si="1"/>
        <v>0.8</v>
      </c>
      <c r="M6" s="3">
        <v>0.8</v>
      </c>
      <c r="P6" s="6">
        <v>16.68</v>
      </c>
      <c r="Q6" s="5">
        <v>14152.98</v>
      </c>
      <c r="R6" s="7">
        <v>19.399999999999999</v>
      </c>
      <c r="S6" s="5">
        <v>6120.7</v>
      </c>
      <c r="T6" s="8">
        <v>0.32</v>
      </c>
      <c r="U6" s="5">
        <v>30.288</v>
      </c>
      <c r="AL6" s="5" t="str">
        <f t="shared" si="2"/>
        <v/>
      </c>
      <c r="AN6" s="5" t="str">
        <f t="shared" si="3"/>
        <v/>
      </c>
      <c r="AP6" s="5" t="str">
        <f t="shared" si="4"/>
        <v/>
      </c>
      <c r="AS6" s="5">
        <f t="shared" si="5"/>
        <v>20303.968000000001</v>
      </c>
      <c r="AT6" s="11">
        <f t="shared" si="6"/>
        <v>4.5147707711605705</v>
      </c>
      <c r="AU6" s="5">
        <f t="shared" si="7"/>
        <v>4514.7707711605708</v>
      </c>
    </row>
    <row r="7" spans="1:47" x14ac:dyDescent="0.3">
      <c r="A7" s="1" t="s">
        <v>65</v>
      </c>
      <c r="B7" s="1" t="s">
        <v>66</v>
      </c>
      <c r="C7" s="1" t="s">
        <v>67</v>
      </c>
      <c r="D7" s="1" t="s">
        <v>64</v>
      </c>
      <c r="E7" s="1" t="s">
        <v>68</v>
      </c>
      <c r="F7" s="1" t="s">
        <v>50</v>
      </c>
      <c r="G7" s="1" t="s">
        <v>51</v>
      </c>
      <c r="H7" s="1" t="s">
        <v>52</v>
      </c>
      <c r="I7" s="2">
        <v>161.30000305175781</v>
      </c>
      <c r="J7" s="2">
        <v>40.6</v>
      </c>
      <c r="K7" s="2">
        <f t="shared" si="0"/>
        <v>10.029999999999999</v>
      </c>
      <c r="L7" s="2">
        <f t="shared" si="1"/>
        <v>0</v>
      </c>
      <c r="N7" s="4">
        <v>0.13</v>
      </c>
      <c r="O7" s="5">
        <v>189.88124999999999</v>
      </c>
      <c r="P7" s="6">
        <v>6.2</v>
      </c>
      <c r="Q7" s="5">
        <v>6575.875</v>
      </c>
      <c r="R7" s="7">
        <v>2.76</v>
      </c>
      <c r="S7" s="5">
        <v>1095.57375</v>
      </c>
      <c r="T7" s="8">
        <v>0.66</v>
      </c>
      <c r="U7" s="5">
        <v>81.635625000000005</v>
      </c>
      <c r="AB7" s="10">
        <v>0.28000000000000003</v>
      </c>
      <c r="AC7" s="5">
        <v>11.92625</v>
      </c>
      <c r="AL7" s="5" t="str">
        <f t="shared" si="2"/>
        <v/>
      </c>
      <c r="AN7" s="5" t="str">
        <f t="shared" si="3"/>
        <v/>
      </c>
      <c r="AP7" s="5" t="str">
        <f t="shared" si="4"/>
        <v/>
      </c>
      <c r="AS7" s="5">
        <f t="shared" si="5"/>
        <v>7954.8918750000003</v>
      </c>
      <c r="AT7" s="11">
        <f t="shared" si="6"/>
        <v>1.7688420965297376</v>
      </c>
      <c r="AU7" s="5">
        <f t="shared" si="7"/>
        <v>1768.8420965297375</v>
      </c>
    </row>
    <row r="8" spans="1:47" x14ac:dyDescent="0.3">
      <c r="A8" s="1" t="s">
        <v>65</v>
      </c>
      <c r="B8" s="1" t="s">
        <v>66</v>
      </c>
      <c r="C8" s="1" t="s">
        <v>67</v>
      </c>
      <c r="D8" s="1" t="s">
        <v>64</v>
      </c>
      <c r="E8" s="1" t="s">
        <v>69</v>
      </c>
      <c r="F8" s="1" t="s">
        <v>50</v>
      </c>
      <c r="G8" s="1" t="s">
        <v>51</v>
      </c>
      <c r="H8" s="1" t="s">
        <v>52</v>
      </c>
      <c r="I8" s="2">
        <v>161.30000305175781</v>
      </c>
      <c r="J8" s="2">
        <v>37.520000000000003</v>
      </c>
      <c r="K8" s="2">
        <f t="shared" si="0"/>
        <v>37.499999999999993</v>
      </c>
      <c r="L8" s="2">
        <f t="shared" si="1"/>
        <v>0</v>
      </c>
      <c r="N8" s="4">
        <v>6.5299999999999994</v>
      </c>
      <c r="O8" s="5">
        <v>9537.8812500000004</v>
      </c>
      <c r="P8" s="6">
        <v>22.08</v>
      </c>
      <c r="Q8" s="5">
        <v>23418.6</v>
      </c>
      <c r="R8" s="7">
        <v>7.02</v>
      </c>
      <c r="S8" s="5">
        <v>2878.1487499999998</v>
      </c>
      <c r="T8" s="8">
        <v>1.87</v>
      </c>
      <c r="U8" s="5">
        <v>256.50150000000002</v>
      </c>
      <c r="AL8" s="5" t="str">
        <f t="shared" si="2"/>
        <v/>
      </c>
      <c r="AN8" s="5" t="str">
        <f t="shared" si="3"/>
        <v/>
      </c>
      <c r="AP8" s="5" t="str">
        <f t="shared" si="4"/>
        <v/>
      </c>
      <c r="AS8" s="5">
        <f t="shared" si="5"/>
        <v>36091.131499999996</v>
      </c>
      <c r="AT8" s="11">
        <f t="shared" si="6"/>
        <v>8.0251892435169569</v>
      </c>
      <c r="AU8" s="5">
        <f t="shared" si="7"/>
        <v>8025.1892435169575</v>
      </c>
    </row>
    <row r="9" spans="1:47" x14ac:dyDescent="0.3">
      <c r="A9" s="1" t="s">
        <v>65</v>
      </c>
      <c r="B9" s="1" t="s">
        <v>66</v>
      </c>
      <c r="C9" s="1" t="s">
        <v>67</v>
      </c>
      <c r="D9" s="1" t="s">
        <v>64</v>
      </c>
      <c r="E9" s="1" t="s">
        <v>70</v>
      </c>
      <c r="F9" s="1" t="s">
        <v>50</v>
      </c>
      <c r="G9" s="1" t="s">
        <v>51</v>
      </c>
      <c r="H9" s="1" t="s">
        <v>52</v>
      </c>
      <c r="I9" s="2">
        <v>161.30000305175781</v>
      </c>
      <c r="J9" s="2">
        <v>37.799999999999997</v>
      </c>
      <c r="K9" s="2">
        <f t="shared" si="0"/>
        <v>37.57</v>
      </c>
      <c r="L9" s="2">
        <f t="shared" si="1"/>
        <v>0</v>
      </c>
      <c r="N9" s="4">
        <v>0.75</v>
      </c>
      <c r="O9" s="5">
        <v>1095.46875</v>
      </c>
      <c r="P9" s="6">
        <v>20.18</v>
      </c>
      <c r="Q9" s="5">
        <v>19587.622500000001</v>
      </c>
      <c r="R9" s="7">
        <v>13.63</v>
      </c>
      <c r="S9" s="5">
        <v>4935.9975000000004</v>
      </c>
      <c r="T9" s="8">
        <v>3.01</v>
      </c>
      <c r="U9" s="5">
        <v>323.46637500000003</v>
      </c>
      <c r="AL9" s="5" t="str">
        <f t="shared" si="2"/>
        <v/>
      </c>
      <c r="AN9" s="5" t="str">
        <f t="shared" si="3"/>
        <v/>
      </c>
      <c r="AP9" s="5" t="str">
        <f t="shared" si="4"/>
        <v/>
      </c>
      <c r="AS9" s="5">
        <f t="shared" si="5"/>
        <v>25942.555125000003</v>
      </c>
      <c r="AT9" s="11">
        <f t="shared" si="6"/>
        <v>5.7685615741500307</v>
      </c>
      <c r="AU9" s="5">
        <f t="shared" si="7"/>
        <v>5768.5615741500305</v>
      </c>
    </row>
    <row r="10" spans="1:47" x14ac:dyDescent="0.3">
      <c r="A10" s="1" t="s">
        <v>65</v>
      </c>
      <c r="B10" s="1" t="s">
        <v>66</v>
      </c>
      <c r="C10" s="1" t="s">
        <v>67</v>
      </c>
      <c r="D10" s="1" t="s">
        <v>64</v>
      </c>
      <c r="E10" s="1" t="s">
        <v>71</v>
      </c>
      <c r="F10" s="1" t="s">
        <v>50</v>
      </c>
      <c r="G10" s="1" t="s">
        <v>51</v>
      </c>
      <c r="H10" s="1" t="s">
        <v>52</v>
      </c>
      <c r="I10" s="2">
        <v>161.30000305175781</v>
      </c>
      <c r="J10" s="2">
        <v>41</v>
      </c>
      <c r="K10" s="2">
        <f t="shared" si="0"/>
        <v>3.1799999999999997</v>
      </c>
      <c r="L10" s="2">
        <f t="shared" si="1"/>
        <v>0</v>
      </c>
      <c r="P10" s="6">
        <v>0.19</v>
      </c>
      <c r="Q10" s="5">
        <v>161.215</v>
      </c>
      <c r="R10" s="7">
        <v>2.2599999999999998</v>
      </c>
      <c r="S10" s="5">
        <v>768.24250000000006</v>
      </c>
      <c r="T10" s="8">
        <v>0.73</v>
      </c>
      <c r="U10" s="5">
        <v>75.246750000000006</v>
      </c>
      <c r="AL10" s="5" t="str">
        <f t="shared" si="2"/>
        <v/>
      </c>
      <c r="AN10" s="5" t="str">
        <f t="shared" si="3"/>
        <v/>
      </c>
      <c r="AP10" s="5" t="str">
        <f t="shared" si="4"/>
        <v/>
      </c>
      <c r="AS10" s="5">
        <f t="shared" si="5"/>
        <v>1004.7042500000001</v>
      </c>
      <c r="AT10" s="11">
        <f t="shared" si="6"/>
        <v>0.22340506947020417</v>
      </c>
      <c r="AU10" s="5">
        <f t="shared" si="7"/>
        <v>223.40506947020415</v>
      </c>
    </row>
    <row r="11" spans="1:47" x14ac:dyDescent="0.3">
      <c r="A11" s="1" t="s">
        <v>72</v>
      </c>
      <c r="B11" s="1" t="s">
        <v>73</v>
      </c>
      <c r="C11" s="1" t="s">
        <v>123</v>
      </c>
      <c r="D11" s="1" t="s">
        <v>74</v>
      </c>
      <c r="E11" s="1" t="s">
        <v>49</v>
      </c>
      <c r="F11" s="1" t="s">
        <v>50</v>
      </c>
      <c r="G11" s="1" t="s">
        <v>51</v>
      </c>
      <c r="H11" s="1" t="s">
        <v>52</v>
      </c>
      <c r="I11" s="2">
        <v>63</v>
      </c>
      <c r="J11" s="2">
        <v>29.27</v>
      </c>
      <c r="K11" s="2">
        <f t="shared" si="0"/>
        <v>28.14</v>
      </c>
      <c r="L11" s="2">
        <f t="shared" si="1"/>
        <v>1.1299999999999999</v>
      </c>
      <c r="N11" s="4">
        <v>7.69</v>
      </c>
      <c r="O11" s="5">
        <v>13478.647499999999</v>
      </c>
      <c r="P11" s="6">
        <v>18.989999999999998</v>
      </c>
      <c r="Q11" s="5">
        <v>24169.522499999999</v>
      </c>
      <c r="R11" s="7">
        <v>1.46</v>
      </c>
      <c r="S11" s="5">
        <v>690.94499999999994</v>
      </c>
      <c r="AL11" s="5" t="str">
        <f t="shared" si="2"/>
        <v/>
      </c>
      <c r="AM11" s="3">
        <v>0.48</v>
      </c>
      <c r="AN11" s="5">
        <f t="shared" si="3"/>
        <v>2243.04</v>
      </c>
      <c r="AP11" s="5" t="str">
        <f t="shared" si="4"/>
        <v/>
      </c>
      <c r="AQ11" s="2">
        <v>0.65</v>
      </c>
      <c r="AS11" s="5">
        <f t="shared" si="5"/>
        <v>38339.114999999998</v>
      </c>
      <c r="AT11" s="11">
        <f t="shared" si="6"/>
        <v>8.5250486897026114</v>
      </c>
      <c r="AU11" s="5">
        <f t="shared" si="7"/>
        <v>8525.0486897026112</v>
      </c>
    </row>
    <row r="12" spans="1:47" x14ac:dyDescent="0.3">
      <c r="A12" s="1" t="s">
        <v>72</v>
      </c>
      <c r="B12" s="1" t="s">
        <v>73</v>
      </c>
      <c r="C12" s="1" t="s">
        <v>123</v>
      </c>
      <c r="D12" s="1" t="s">
        <v>74</v>
      </c>
      <c r="E12" s="1" t="s">
        <v>54</v>
      </c>
      <c r="F12" s="1" t="s">
        <v>50</v>
      </c>
      <c r="G12" s="1" t="s">
        <v>51</v>
      </c>
      <c r="H12" s="1" t="s">
        <v>52</v>
      </c>
      <c r="I12" s="2">
        <v>63</v>
      </c>
      <c r="J12" s="2">
        <v>30.99</v>
      </c>
      <c r="K12" s="2">
        <f t="shared" si="0"/>
        <v>29.9</v>
      </c>
      <c r="L12" s="2">
        <f t="shared" si="1"/>
        <v>1.0899999999999999</v>
      </c>
      <c r="N12" s="4">
        <v>16.809999999999999</v>
      </c>
      <c r="O12" s="5">
        <v>29443.278750000001</v>
      </c>
      <c r="P12" s="6">
        <v>11.02</v>
      </c>
      <c r="Q12" s="5">
        <v>14021.4625</v>
      </c>
      <c r="R12" s="7">
        <v>2.0699999999999998</v>
      </c>
      <c r="S12" s="5">
        <v>979.62750000000005</v>
      </c>
      <c r="AL12" s="5" t="str">
        <f t="shared" si="2"/>
        <v/>
      </c>
      <c r="AM12" s="3">
        <v>0.49</v>
      </c>
      <c r="AN12" s="5">
        <f t="shared" si="3"/>
        <v>2289.77</v>
      </c>
      <c r="AP12" s="5" t="str">
        <f t="shared" si="4"/>
        <v/>
      </c>
      <c r="AQ12" s="2">
        <v>0.6</v>
      </c>
      <c r="AS12" s="5">
        <f t="shared" si="5"/>
        <v>44444.368750000001</v>
      </c>
      <c r="AT12" s="11">
        <f t="shared" si="6"/>
        <v>9.8826070340133629</v>
      </c>
      <c r="AU12" s="5">
        <f t="shared" si="7"/>
        <v>9882.6070340133629</v>
      </c>
    </row>
    <row r="13" spans="1:47" x14ac:dyDescent="0.3">
      <c r="A13" s="1" t="s">
        <v>75</v>
      </c>
      <c r="B13" s="1" t="s">
        <v>76</v>
      </c>
      <c r="C13" s="1" t="s">
        <v>77</v>
      </c>
      <c r="D13" s="1" t="s">
        <v>78</v>
      </c>
      <c r="E13" s="1" t="s">
        <v>53</v>
      </c>
      <c r="F13" s="1" t="s">
        <v>50</v>
      </c>
      <c r="G13" s="1" t="s">
        <v>51</v>
      </c>
      <c r="H13" s="1" t="s">
        <v>52</v>
      </c>
      <c r="I13" s="2">
        <v>7.4000000953674316</v>
      </c>
      <c r="J13" s="2">
        <v>7.4</v>
      </c>
      <c r="K13" s="2">
        <f t="shared" si="0"/>
        <v>7.4</v>
      </c>
      <c r="L13" s="2">
        <f t="shared" si="1"/>
        <v>0</v>
      </c>
      <c r="R13" s="7">
        <v>0.21</v>
      </c>
      <c r="S13" s="5">
        <v>99.382499999999993</v>
      </c>
      <c r="Z13" s="9">
        <v>1.85</v>
      </c>
      <c r="AA13" s="5">
        <v>105.0615</v>
      </c>
      <c r="AB13" s="10">
        <v>5.34</v>
      </c>
      <c r="AC13" s="5">
        <v>272.94074999999998</v>
      </c>
      <c r="AL13" s="5" t="str">
        <f t="shared" si="2"/>
        <v/>
      </c>
      <c r="AN13" s="5" t="str">
        <f t="shared" si="3"/>
        <v/>
      </c>
      <c r="AP13" s="5" t="str">
        <f t="shared" si="4"/>
        <v/>
      </c>
      <c r="AS13" s="5">
        <f t="shared" si="5"/>
        <v>477.38474999999994</v>
      </c>
      <c r="AT13" s="11">
        <f t="shared" si="6"/>
        <v>0.10615081327441983</v>
      </c>
      <c r="AU13" s="5">
        <f t="shared" si="7"/>
        <v>106.15081327441983</v>
      </c>
    </row>
    <row r="14" spans="1:47" x14ac:dyDescent="0.3">
      <c r="A14" s="1" t="s">
        <v>79</v>
      </c>
      <c r="B14" s="1" t="s">
        <v>80</v>
      </c>
      <c r="C14" s="1" t="s">
        <v>81</v>
      </c>
      <c r="D14" s="1" t="s">
        <v>74</v>
      </c>
      <c r="E14" s="1" t="s">
        <v>82</v>
      </c>
      <c r="F14" s="1" t="s">
        <v>83</v>
      </c>
      <c r="G14" s="1" t="s">
        <v>51</v>
      </c>
      <c r="H14" s="1" t="s">
        <v>52</v>
      </c>
      <c r="I14" s="2">
        <v>160.80000305175781</v>
      </c>
      <c r="J14" s="2">
        <v>38.36</v>
      </c>
      <c r="K14" s="2">
        <f t="shared" si="0"/>
        <v>2.27</v>
      </c>
      <c r="L14" s="2">
        <f t="shared" si="1"/>
        <v>0</v>
      </c>
      <c r="P14" s="6">
        <v>0.25</v>
      </c>
      <c r="Q14" s="5">
        <v>318.1875</v>
      </c>
      <c r="R14" s="7">
        <v>1.79</v>
      </c>
      <c r="S14" s="5">
        <v>847.11750000000006</v>
      </c>
      <c r="T14" s="8">
        <v>0.23</v>
      </c>
      <c r="U14" s="5">
        <v>32.654249999999998</v>
      </c>
      <c r="AL14" s="5" t="str">
        <f t="shared" si="2"/>
        <v/>
      </c>
      <c r="AN14" s="5" t="str">
        <f t="shared" si="3"/>
        <v/>
      </c>
      <c r="AP14" s="5" t="str">
        <f t="shared" si="4"/>
        <v/>
      </c>
      <c r="AS14" s="5">
        <f t="shared" si="5"/>
        <v>1197.9592500000001</v>
      </c>
      <c r="AT14" s="11">
        <f t="shared" si="6"/>
        <v>0.26637706515994497</v>
      </c>
      <c r="AU14" s="5">
        <f t="shared" si="7"/>
        <v>266.37706515994495</v>
      </c>
    </row>
    <row r="15" spans="1:47" x14ac:dyDescent="0.3">
      <c r="A15" s="1" t="s">
        <v>79</v>
      </c>
      <c r="B15" s="1" t="s">
        <v>80</v>
      </c>
      <c r="C15" s="1" t="s">
        <v>81</v>
      </c>
      <c r="D15" s="1" t="s">
        <v>74</v>
      </c>
      <c r="E15" s="1" t="s">
        <v>71</v>
      </c>
      <c r="F15" s="1" t="s">
        <v>83</v>
      </c>
      <c r="G15" s="1" t="s">
        <v>51</v>
      </c>
      <c r="H15" s="1" t="s">
        <v>52</v>
      </c>
      <c r="I15" s="2">
        <v>160.80000305175781</v>
      </c>
      <c r="J15" s="2">
        <v>38.96</v>
      </c>
      <c r="K15" s="2">
        <f t="shared" si="0"/>
        <v>33.85</v>
      </c>
      <c r="L15" s="2">
        <f t="shared" si="1"/>
        <v>3.56</v>
      </c>
      <c r="N15" s="4">
        <v>9.11</v>
      </c>
      <c r="O15" s="5">
        <v>15967.5525</v>
      </c>
      <c r="P15" s="6">
        <v>21</v>
      </c>
      <c r="Q15" s="5">
        <v>26727.75</v>
      </c>
      <c r="R15" s="7">
        <v>3.18</v>
      </c>
      <c r="S15" s="5">
        <v>1504.9349999999999</v>
      </c>
      <c r="T15" s="8">
        <v>0.56000000000000005</v>
      </c>
      <c r="U15" s="5">
        <v>79.506000000000014</v>
      </c>
      <c r="AL15" s="5" t="str">
        <f t="shared" si="2"/>
        <v/>
      </c>
      <c r="AM15" s="3">
        <v>1.19</v>
      </c>
      <c r="AN15" s="5">
        <f t="shared" si="3"/>
        <v>5560.87</v>
      </c>
      <c r="AP15" s="5" t="str">
        <f t="shared" si="4"/>
        <v/>
      </c>
      <c r="AQ15" s="2">
        <v>2.37</v>
      </c>
      <c r="AS15" s="5">
        <f t="shared" si="5"/>
        <v>44279.743499999997</v>
      </c>
      <c r="AT15" s="11">
        <f t="shared" si="6"/>
        <v>9.8460011219623276</v>
      </c>
      <c r="AU15" s="5">
        <f t="shared" si="7"/>
        <v>9846.0011219623284</v>
      </c>
    </row>
    <row r="16" spans="1:47" x14ac:dyDescent="0.3">
      <c r="A16" s="1" t="s">
        <v>79</v>
      </c>
      <c r="B16" s="1" t="s">
        <v>80</v>
      </c>
      <c r="C16" s="1" t="s">
        <v>81</v>
      </c>
      <c r="D16" s="1" t="s">
        <v>74</v>
      </c>
      <c r="E16" s="1" t="s">
        <v>70</v>
      </c>
      <c r="F16" s="1" t="s">
        <v>83</v>
      </c>
      <c r="G16" s="1" t="s">
        <v>51</v>
      </c>
      <c r="H16" s="1" t="s">
        <v>52</v>
      </c>
      <c r="I16" s="2">
        <v>160.80000305175781</v>
      </c>
      <c r="J16" s="2">
        <v>36.6</v>
      </c>
      <c r="K16" s="2">
        <f t="shared" si="0"/>
        <v>30.42</v>
      </c>
      <c r="L16" s="2">
        <f t="shared" si="1"/>
        <v>0.22999999999999998</v>
      </c>
      <c r="P16" s="6">
        <v>14.3</v>
      </c>
      <c r="Q16" s="5">
        <v>21526.445</v>
      </c>
      <c r="R16" s="7">
        <v>16.12</v>
      </c>
      <c r="S16" s="5">
        <v>9083.2450000000008</v>
      </c>
      <c r="AL16" s="5" t="str">
        <f t="shared" si="2"/>
        <v/>
      </c>
      <c r="AM16" s="3">
        <v>9.9999999999999992E-2</v>
      </c>
      <c r="AN16" s="5">
        <f t="shared" si="3"/>
        <v>467.29999999999995</v>
      </c>
      <c r="AP16" s="5" t="str">
        <f t="shared" si="4"/>
        <v/>
      </c>
      <c r="AQ16" s="2">
        <v>0.13</v>
      </c>
      <c r="AS16" s="5">
        <f t="shared" si="5"/>
        <v>30609.690000000002</v>
      </c>
      <c r="AT16" s="11">
        <f t="shared" si="6"/>
        <v>6.8063411903666315</v>
      </c>
      <c r="AU16" s="5">
        <f t="shared" si="7"/>
        <v>6806.3411903666311</v>
      </c>
    </row>
    <row r="17" spans="1:47" x14ac:dyDescent="0.3">
      <c r="A17" s="1" t="s">
        <v>84</v>
      </c>
      <c r="B17" s="1" t="s">
        <v>85</v>
      </c>
      <c r="C17" s="1" t="s">
        <v>86</v>
      </c>
      <c r="D17" s="1" t="s">
        <v>87</v>
      </c>
      <c r="E17" s="1" t="s">
        <v>68</v>
      </c>
      <c r="F17" s="1" t="s">
        <v>83</v>
      </c>
      <c r="G17" s="1" t="s">
        <v>51</v>
      </c>
      <c r="H17" s="1" t="s">
        <v>52</v>
      </c>
      <c r="I17" s="2">
        <v>80.879997253417969</v>
      </c>
      <c r="J17" s="2">
        <v>39.340000000000003</v>
      </c>
      <c r="K17" s="2">
        <f t="shared" si="0"/>
        <v>0.38</v>
      </c>
      <c r="L17" s="2">
        <f t="shared" si="1"/>
        <v>0.16</v>
      </c>
      <c r="N17" s="4">
        <v>0.2</v>
      </c>
      <c r="O17" s="5">
        <v>350.55</v>
      </c>
      <c r="P17" s="6">
        <v>0.18</v>
      </c>
      <c r="Q17" s="5">
        <v>229.095</v>
      </c>
      <c r="AL17" s="5" t="str">
        <f t="shared" si="2"/>
        <v/>
      </c>
      <c r="AM17" s="3">
        <v>0.06</v>
      </c>
      <c r="AN17" s="5">
        <f t="shared" si="3"/>
        <v>280.38</v>
      </c>
      <c r="AP17" s="5" t="str">
        <f t="shared" si="4"/>
        <v/>
      </c>
      <c r="AQ17" s="2">
        <v>0.1</v>
      </c>
      <c r="AS17" s="5">
        <f t="shared" si="5"/>
        <v>579.64499999999998</v>
      </c>
      <c r="AT17" s="11">
        <f t="shared" si="6"/>
        <v>0.12888930398478604</v>
      </c>
      <c r="AU17" s="5">
        <f t="shared" si="7"/>
        <v>128.88930398478604</v>
      </c>
    </row>
    <row r="18" spans="1:47" x14ac:dyDescent="0.3">
      <c r="A18" s="1" t="s">
        <v>88</v>
      </c>
      <c r="B18" s="1" t="s">
        <v>85</v>
      </c>
      <c r="C18" s="1" t="s">
        <v>86</v>
      </c>
      <c r="D18" s="1" t="s">
        <v>87</v>
      </c>
      <c r="E18" s="1" t="s">
        <v>68</v>
      </c>
      <c r="F18" s="1" t="s">
        <v>83</v>
      </c>
      <c r="G18" s="1" t="s">
        <v>51</v>
      </c>
      <c r="H18" s="1" t="s">
        <v>52</v>
      </c>
      <c r="I18" s="2">
        <v>161.47999572753909</v>
      </c>
      <c r="J18" s="2">
        <v>1.08</v>
      </c>
      <c r="K18" s="2">
        <f t="shared" si="0"/>
        <v>0</v>
      </c>
      <c r="L18" s="2">
        <f t="shared" si="1"/>
        <v>0.12</v>
      </c>
      <c r="AL18" s="5" t="str">
        <f t="shared" si="2"/>
        <v/>
      </c>
      <c r="AM18" s="3">
        <v>0.01</v>
      </c>
      <c r="AN18" s="5">
        <f t="shared" si="3"/>
        <v>46.730000000000004</v>
      </c>
      <c r="AP18" s="5" t="str">
        <f t="shared" si="4"/>
        <v/>
      </c>
      <c r="AQ18" s="2">
        <v>0.11</v>
      </c>
      <c r="AS18" s="5">
        <f t="shared" si="5"/>
        <v>0</v>
      </c>
      <c r="AT18" s="11">
        <f t="shared" si="6"/>
        <v>0</v>
      </c>
      <c r="AU18" s="5">
        <f t="shared" si="7"/>
        <v>0</v>
      </c>
    </row>
    <row r="19" spans="1:47" x14ac:dyDescent="0.3">
      <c r="A19" s="1" t="s">
        <v>89</v>
      </c>
      <c r="B19" s="1" t="s">
        <v>90</v>
      </c>
      <c r="C19" s="1" t="s">
        <v>91</v>
      </c>
      <c r="D19" s="1" t="s">
        <v>74</v>
      </c>
      <c r="E19" s="1" t="s">
        <v>92</v>
      </c>
      <c r="F19" s="1" t="s">
        <v>93</v>
      </c>
      <c r="G19" s="1" t="s">
        <v>51</v>
      </c>
      <c r="H19" s="1" t="s">
        <v>52</v>
      </c>
      <c r="I19" s="2">
        <v>80</v>
      </c>
      <c r="J19" s="2">
        <v>36.71</v>
      </c>
      <c r="K19" s="2">
        <f t="shared" si="0"/>
        <v>20.68</v>
      </c>
      <c r="L19" s="2">
        <f t="shared" si="1"/>
        <v>0</v>
      </c>
      <c r="P19" s="6">
        <v>1.76</v>
      </c>
      <c r="Q19" s="5">
        <v>2986.72</v>
      </c>
      <c r="R19" s="7">
        <v>14.62</v>
      </c>
      <c r="S19" s="5">
        <v>9225.2199999999993</v>
      </c>
      <c r="T19" s="8">
        <v>4.3</v>
      </c>
      <c r="U19" s="5">
        <v>813.99</v>
      </c>
      <c r="AL19" s="5" t="str">
        <f t="shared" si="2"/>
        <v/>
      </c>
      <c r="AN19" s="5" t="str">
        <f t="shared" si="3"/>
        <v/>
      </c>
      <c r="AP19" s="5" t="str">
        <f t="shared" si="4"/>
        <v/>
      </c>
      <c r="AS19" s="5">
        <f t="shared" si="5"/>
        <v>13025.929999999998</v>
      </c>
      <c r="AT19" s="11">
        <f t="shared" si="6"/>
        <v>2.896433250445607</v>
      </c>
      <c r="AU19" s="5">
        <f t="shared" si="7"/>
        <v>2896.433250445607</v>
      </c>
    </row>
    <row r="20" spans="1:47" x14ac:dyDescent="0.3">
      <c r="A20" s="1" t="s">
        <v>89</v>
      </c>
      <c r="B20" s="1" t="s">
        <v>90</v>
      </c>
      <c r="C20" s="1" t="s">
        <v>91</v>
      </c>
      <c r="D20" s="1" t="s">
        <v>74</v>
      </c>
      <c r="E20" s="1" t="s">
        <v>82</v>
      </c>
      <c r="F20" s="1" t="s">
        <v>93</v>
      </c>
      <c r="G20" s="1" t="s">
        <v>51</v>
      </c>
      <c r="H20" s="1" t="s">
        <v>52</v>
      </c>
      <c r="I20" s="2">
        <v>80</v>
      </c>
      <c r="J20" s="2">
        <v>38.909999999999997</v>
      </c>
      <c r="K20" s="2">
        <f t="shared" si="0"/>
        <v>4.0599999999999996</v>
      </c>
      <c r="L20" s="2">
        <f t="shared" si="1"/>
        <v>0</v>
      </c>
      <c r="T20" s="8">
        <v>4.0599999999999996</v>
      </c>
      <c r="U20" s="5">
        <v>768.55799999999999</v>
      </c>
      <c r="AL20" s="5" t="str">
        <f t="shared" si="2"/>
        <v/>
      </c>
      <c r="AN20" s="5" t="str">
        <f t="shared" si="3"/>
        <v/>
      </c>
      <c r="AP20" s="5" t="str">
        <f t="shared" si="4"/>
        <v/>
      </c>
      <c r="AS20" s="5">
        <f t="shared" si="5"/>
        <v>768.55799999999999</v>
      </c>
      <c r="AT20" s="11">
        <f t="shared" si="6"/>
        <v>0.17089581673600082</v>
      </c>
      <c r="AU20" s="5">
        <f t="shared" si="7"/>
        <v>170.89581673600082</v>
      </c>
    </row>
    <row r="21" spans="1:47" x14ac:dyDescent="0.3">
      <c r="A21" s="1" t="s">
        <v>94</v>
      </c>
      <c r="B21" s="1" t="s">
        <v>95</v>
      </c>
      <c r="C21" s="1" t="s">
        <v>96</v>
      </c>
      <c r="D21" s="1" t="s">
        <v>64</v>
      </c>
      <c r="E21" s="1" t="s">
        <v>97</v>
      </c>
      <c r="F21" s="1" t="s">
        <v>98</v>
      </c>
      <c r="G21" s="1" t="s">
        <v>51</v>
      </c>
      <c r="H21" s="1" t="s">
        <v>52</v>
      </c>
      <c r="I21" s="2">
        <v>160</v>
      </c>
      <c r="J21" s="2">
        <v>37.26</v>
      </c>
      <c r="K21" s="2">
        <f t="shared" si="0"/>
        <v>37.25</v>
      </c>
      <c r="L21" s="2">
        <f t="shared" si="1"/>
        <v>0</v>
      </c>
      <c r="N21" s="4">
        <v>4.22</v>
      </c>
      <c r="O21" s="5">
        <v>7396.6049999999996</v>
      </c>
      <c r="P21" s="6">
        <v>24.89</v>
      </c>
      <c r="Q21" s="5">
        <v>31678.747500000001</v>
      </c>
      <c r="R21" s="7">
        <v>7.58</v>
      </c>
      <c r="S21" s="5">
        <v>3587.2350000000001</v>
      </c>
      <c r="T21" s="8">
        <v>0.56000000000000005</v>
      </c>
      <c r="U21" s="5">
        <v>79.506000000000014</v>
      </c>
      <c r="AL21" s="5" t="str">
        <f t="shared" si="2"/>
        <v/>
      </c>
      <c r="AN21" s="5" t="str">
        <f t="shared" si="3"/>
        <v/>
      </c>
      <c r="AP21" s="5" t="str">
        <f t="shared" si="4"/>
        <v/>
      </c>
      <c r="AS21" s="5">
        <f t="shared" si="5"/>
        <v>42742.093500000003</v>
      </c>
      <c r="AT21" s="11">
        <f t="shared" si="6"/>
        <v>9.504090748764586</v>
      </c>
      <c r="AU21" s="5">
        <f t="shared" si="7"/>
        <v>9504.0907487645854</v>
      </c>
    </row>
    <row r="22" spans="1:47" x14ac:dyDescent="0.3">
      <c r="A22" s="1" t="s">
        <v>94</v>
      </c>
      <c r="B22" s="1" t="s">
        <v>95</v>
      </c>
      <c r="C22" s="1" t="s">
        <v>96</v>
      </c>
      <c r="D22" s="1" t="s">
        <v>64</v>
      </c>
      <c r="E22" s="1" t="s">
        <v>99</v>
      </c>
      <c r="F22" s="1" t="s">
        <v>98</v>
      </c>
      <c r="G22" s="1" t="s">
        <v>51</v>
      </c>
      <c r="H22" s="1" t="s">
        <v>52</v>
      </c>
      <c r="I22" s="2">
        <v>160</v>
      </c>
      <c r="J22" s="2">
        <v>39.630000000000003</v>
      </c>
      <c r="K22" s="2">
        <f t="shared" si="0"/>
        <v>39.299999999999997</v>
      </c>
      <c r="L22" s="2">
        <f t="shared" si="1"/>
        <v>0.33</v>
      </c>
      <c r="M22" s="3">
        <v>0.33</v>
      </c>
      <c r="N22" s="4">
        <v>2.73</v>
      </c>
      <c r="O22" s="5">
        <v>4785.0074999999997</v>
      </c>
      <c r="P22" s="6">
        <v>12.04</v>
      </c>
      <c r="Q22" s="5">
        <v>15323.91</v>
      </c>
      <c r="R22" s="7">
        <v>18.260000000000002</v>
      </c>
      <c r="S22" s="5">
        <v>8641.5450000000001</v>
      </c>
      <c r="T22" s="8">
        <v>3.29</v>
      </c>
      <c r="U22" s="5">
        <v>467.09775000000008</v>
      </c>
      <c r="AB22" s="10">
        <v>2.98</v>
      </c>
      <c r="AC22" s="5">
        <v>152.31524999999999</v>
      </c>
      <c r="AL22" s="5" t="str">
        <f t="shared" si="2"/>
        <v/>
      </c>
      <c r="AN22" s="5" t="str">
        <f t="shared" si="3"/>
        <v/>
      </c>
      <c r="AP22" s="5" t="str">
        <f t="shared" si="4"/>
        <v/>
      </c>
      <c r="AS22" s="5">
        <f t="shared" si="5"/>
        <v>29369.875500000002</v>
      </c>
      <c r="AT22" s="11">
        <f t="shared" si="6"/>
        <v>6.5306572321245246</v>
      </c>
      <c r="AU22" s="5">
        <f t="shared" si="7"/>
        <v>6530.6572321245249</v>
      </c>
    </row>
    <row r="23" spans="1:47" x14ac:dyDescent="0.3">
      <c r="A23" s="1" t="s">
        <v>94</v>
      </c>
      <c r="B23" s="1" t="s">
        <v>95</v>
      </c>
      <c r="C23" s="1" t="s">
        <v>96</v>
      </c>
      <c r="D23" s="1" t="s">
        <v>64</v>
      </c>
      <c r="E23" s="1" t="s">
        <v>100</v>
      </c>
      <c r="F23" s="1" t="s">
        <v>98</v>
      </c>
      <c r="G23" s="1" t="s">
        <v>51</v>
      </c>
      <c r="H23" s="1" t="s">
        <v>52</v>
      </c>
      <c r="I23" s="2">
        <v>160</v>
      </c>
      <c r="J23" s="2">
        <v>40.83</v>
      </c>
      <c r="K23" s="2">
        <f t="shared" si="0"/>
        <v>29.26</v>
      </c>
      <c r="L23" s="2">
        <f t="shared" si="1"/>
        <v>0</v>
      </c>
      <c r="R23" s="7">
        <v>19.690000000000001</v>
      </c>
      <c r="S23" s="5">
        <v>9318.2925000000014</v>
      </c>
      <c r="T23" s="8">
        <v>9.57</v>
      </c>
      <c r="U23" s="5">
        <v>1358.70075</v>
      </c>
      <c r="AL23" s="5" t="str">
        <f t="shared" si="2"/>
        <v/>
      </c>
      <c r="AN23" s="5" t="str">
        <f t="shared" si="3"/>
        <v/>
      </c>
      <c r="AP23" s="5" t="str">
        <f t="shared" si="4"/>
        <v/>
      </c>
      <c r="AS23" s="5">
        <f t="shared" si="5"/>
        <v>10676.993250000001</v>
      </c>
      <c r="AT23" s="11">
        <f t="shared" si="6"/>
        <v>2.3741259368109082</v>
      </c>
      <c r="AU23" s="5">
        <f t="shared" si="7"/>
        <v>2374.1259368109081</v>
      </c>
    </row>
    <row r="24" spans="1:47" x14ac:dyDescent="0.3">
      <c r="A24" s="1" t="s">
        <v>94</v>
      </c>
      <c r="B24" s="1" t="s">
        <v>95</v>
      </c>
      <c r="C24" s="1" t="s">
        <v>96</v>
      </c>
      <c r="D24" s="1" t="s">
        <v>64</v>
      </c>
      <c r="E24" s="1" t="s">
        <v>101</v>
      </c>
      <c r="F24" s="1" t="s">
        <v>98</v>
      </c>
      <c r="G24" s="1" t="s">
        <v>51</v>
      </c>
      <c r="H24" s="1" t="s">
        <v>52</v>
      </c>
      <c r="I24" s="2">
        <v>160</v>
      </c>
      <c r="J24" s="2">
        <v>38.64</v>
      </c>
      <c r="K24" s="2">
        <f t="shared" si="0"/>
        <v>23.08</v>
      </c>
      <c r="L24" s="2">
        <f t="shared" si="1"/>
        <v>0</v>
      </c>
      <c r="P24" s="6">
        <v>1.36</v>
      </c>
      <c r="Q24" s="5">
        <v>1730.94</v>
      </c>
      <c r="R24" s="7">
        <v>13.43</v>
      </c>
      <c r="S24" s="5">
        <v>6355.7474999999986</v>
      </c>
      <c r="T24" s="8">
        <v>8.2899999999999991</v>
      </c>
      <c r="U24" s="5">
        <v>1176.9727499999999</v>
      </c>
      <c r="AL24" s="5" t="str">
        <f t="shared" si="2"/>
        <v/>
      </c>
      <c r="AN24" s="5" t="str">
        <f t="shared" si="3"/>
        <v/>
      </c>
      <c r="AP24" s="5" t="str">
        <f t="shared" si="4"/>
        <v/>
      </c>
      <c r="AS24" s="5">
        <f t="shared" si="5"/>
        <v>9263.6602499999972</v>
      </c>
      <c r="AT24" s="11">
        <f t="shared" si="6"/>
        <v>2.0598585720122293</v>
      </c>
      <c r="AU24" s="5">
        <f t="shared" si="7"/>
        <v>2059.8585720122296</v>
      </c>
    </row>
    <row r="25" spans="1:47" x14ac:dyDescent="0.3">
      <c r="A25" s="1" t="s">
        <v>102</v>
      </c>
      <c r="B25" s="1" t="s">
        <v>103</v>
      </c>
      <c r="C25" s="1" t="s">
        <v>104</v>
      </c>
      <c r="D25" s="1" t="s">
        <v>105</v>
      </c>
      <c r="E25" s="1" t="s">
        <v>106</v>
      </c>
      <c r="F25" s="1" t="s">
        <v>98</v>
      </c>
      <c r="G25" s="1" t="s">
        <v>51</v>
      </c>
      <c r="H25" s="1" t="s">
        <v>52</v>
      </c>
      <c r="I25" s="2">
        <v>240</v>
      </c>
      <c r="J25" s="2">
        <v>38.770000000000003</v>
      </c>
      <c r="K25" s="2">
        <f t="shared" si="0"/>
        <v>20.729999999999997</v>
      </c>
      <c r="L25" s="2">
        <f t="shared" si="1"/>
        <v>1.19</v>
      </c>
      <c r="M25" s="3">
        <v>1.19</v>
      </c>
      <c r="P25" s="6">
        <v>4.25</v>
      </c>
      <c r="Q25" s="5">
        <v>4507.65625</v>
      </c>
      <c r="R25" s="7">
        <v>7.9599999999999991</v>
      </c>
      <c r="S25" s="5">
        <v>3193.6487499999998</v>
      </c>
      <c r="T25" s="8">
        <v>8.52</v>
      </c>
      <c r="U25" s="5">
        <v>1146.9213749999999</v>
      </c>
      <c r="AL25" s="5" t="str">
        <f t="shared" si="2"/>
        <v/>
      </c>
      <c r="AN25" s="5" t="str">
        <f t="shared" si="3"/>
        <v/>
      </c>
      <c r="AP25" s="5" t="str">
        <f t="shared" si="4"/>
        <v/>
      </c>
      <c r="AS25" s="5">
        <f t="shared" si="5"/>
        <v>8848.2263750000002</v>
      </c>
      <c r="AT25" s="11">
        <f t="shared" si="6"/>
        <v>1.9674830956422924</v>
      </c>
      <c r="AU25" s="5">
        <f t="shared" si="7"/>
        <v>1967.4830956422925</v>
      </c>
    </row>
    <row r="26" spans="1:47" x14ac:dyDescent="0.3">
      <c r="A26" s="1" t="s">
        <v>102</v>
      </c>
      <c r="B26" s="1" t="s">
        <v>103</v>
      </c>
      <c r="C26" s="1" t="s">
        <v>104</v>
      </c>
      <c r="D26" s="1" t="s">
        <v>105</v>
      </c>
      <c r="E26" s="1" t="s">
        <v>92</v>
      </c>
      <c r="F26" s="1" t="s">
        <v>98</v>
      </c>
      <c r="G26" s="1" t="s">
        <v>51</v>
      </c>
      <c r="H26" s="1" t="s">
        <v>52</v>
      </c>
      <c r="I26" s="2">
        <v>240</v>
      </c>
      <c r="J26" s="2">
        <v>39.39</v>
      </c>
      <c r="K26" s="2">
        <f t="shared" si="0"/>
        <v>14.54</v>
      </c>
      <c r="L26" s="2">
        <f t="shared" si="1"/>
        <v>0</v>
      </c>
      <c r="P26" s="6">
        <v>0.62</v>
      </c>
      <c r="Q26" s="5">
        <v>534.55499999999995</v>
      </c>
      <c r="R26" s="7">
        <v>4.7699999999999996</v>
      </c>
      <c r="S26" s="5">
        <v>1579.0775000000001</v>
      </c>
      <c r="T26" s="8">
        <v>9.15</v>
      </c>
      <c r="U26" s="5">
        <v>940.82100000000014</v>
      </c>
      <c r="AL26" s="5" t="str">
        <f t="shared" si="2"/>
        <v/>
      </c>
      <c r="AN26" s="5" t="str">
        <f t="shared" si="3"/>
        <v/>
      </c>
      <c r="AP26" s="5" t="str">
        <f t="shared" si="4"/>
        <v/>
      </c>
      <c r="AS26" s="5">
        <f t="shared" si="5"/>
        <v>3054.4535000000005</v>
      </c>
      <c r="AT26" s="11">
        <f t="shared" si="6"/>
        <v>0.67918533873128173</v>
      </c>
      <c r="AU26" s="5">
        <f t="shared" si="7"/>
        <v>679.18533873128172</v>
      </c>
    </row>
    <row r="27" spans="1:47" x14ac:dyDescent="0.3">
      <c r="A27" s="1" t="s">
        <v>102</v>
      </c>
      <c r="B27" s="1" t="s">
        <v>103</v>
      </c>
      <c r="C27" s="1" t="s">
        <v>104</v>
      </c>
      <c r="D27" s="1" t="s">
        <v>105</v>
      </c>
      <c r="E27" s="1" t="s">
        <v>107</v>
      </c>
      <c r="F27" s="1" t="s">
        <v>98</v>
      </c>
      <c r="G27" s="1" t="s">
        <v>51</v>
      </c>
      <c r="H27" s="1" t="s">
        <v>52</v>
      </c>
      <c r="I27" s="2">
        <v>240</v>
      </c>
      <c r="J27" s="2">
        <v>39.67</v>
      </c>
      <c r="K27" s="2">
        <f t="shared" si="0"/>
        <v>1.32</v>
      </c>
      <c r="L27" s="2">
        <f t="shared" si="1"/>
        <v>0</v>
      </c>
      <c r="T27" s="8">
        <v>1.32</v>
      </c>
      <c r="U27" s="5">
        <v>187.40700000000001</v>
      </c>
      <c r="AL27" s="5" t="str">
        <f t="shared" si="2"/>
        <v/>
      </c>
      <c r="AN27" s="5" t="str">
        <f t="shared" si="3"/>
        <v/>
      </c>
      <c r="AP27" s="5" t="str">
        <f t="shared" si="4"/>
        <v/>
      </c>
      <c r="AS27" s="5">
        <f t="shared" si="5"/>
        <v>187.40700000000001</v>
      </c>
      <c r="AT27" s="11">
        <f t="shared" si="6"/>
        <v>4.1671640041537145E-2</v>
      </c>
      <c r="AU27" s="5">
        <f t="shared" si="7"/>
        <v>41.671640041537145</v>
      </c>
    </row>
    <row r="28" spans="1:47" x14ac:dyDescent="0.3">
      <c r="A28" s="1" t="s">
        <v>108</v>
      </c>
      <c r="B28" s="1" t="s">
        <v>109</v>
      </c>
      <c r="C28" s="1" t="s">
        <v>110</v>
      </c>
      <c r="D28" s="1" t="s">
        <v>111</v>
      </c>
      <c r="E28" s="1" t="s">
        <v>101</v>
      </c>
      <c r="F28" s="1" t="s">
        <v>112</v>
      </c>
      <c r="G28" s="1" t="s">
        <v>51</v>
      </c>
      <c r="H28" s="1" t="s">
        <v>52</v>
      </c>
      <c r="I28" s="2">
        <v>200</v>
      </c>
      <c r="J28" s="2">
        <v>39.17</v>
      </c>
      <c r="K28" s="2">
        <f t="shared" si="0"/>
        <v>0.54</v>
      </c>
      <c r="L28" s="2">
        <f t="shared" si="1"/>
        <v>0</v>
      </c>
      <c r="T28" s="8">
        <v>0.54</v>
      </c>
      <c r="U28" s="5">
        <v>51.110999999999997</v>
      </c>
      <c r="AL28" s="5" t="str">
        <f t="shared" si="2"/>
        <v/>
      </c>
      <c r="AN28" s="5" t="str">
        <f t="shared" si="3"/>
        <v/>
      </c>
      <c r="AP28" s="5" t="str">
        <f t="shared" si="4"/>
        <v/>
      </c>
      <c r="AS28" s="5">
        <f t="shared" si="5"/>
        <v>51.110999999999997</v>
      </c>
      <c r="AT28" s="11">
        <f t="shared" si="6"/>
        <v>1.1364992738601039E-2</v>
      </c>
      <c r="AU28" s="5">
        <f t="shared" si="7"/>
        <v>11.364992738601039</v>
      </c>
    </row>
    <row r="29" spans="1:47" x14ac:dyDescent="0.3">
      <c r="A29" s="1" t="s">
        <v>108</v>
      </c>
      <c r="B29" s="1" t="s">
        <v>109</v>
      </c>
      <c r="C29" s="1" t="s">
        <v>110</v>
      </c>
      <c r="D29" s="1" t="s">
        <v>111</v>
      </c>
      <c r="E29" s="1" t="s">
        <v>97</v>
      </c>
      <c r="F29" s="1" t="s">
        <v>112</v>
      </c>
      <c r="G29" s="1" t="s">
        <v>51</v>
      </c>
      <c r="H29" s="1" t="s">
        <v>52</v>
      </c>
      <c r="I29" s="2">
        <v>200</v>
      </c>
      <c r="J29" s="2">
        <v>38.65</v>
      </c>
      <c r="K29" s="2">
        <f t="shared" si="0"/>
        <v>27.740000000000006</v>
      </c>
      <c r="L29" s="2">
        <f t="shared" si="1"/>
        <v>0</v>
      </c>
      <c r="P29" s="6">
        <v>12.31</v>
      </c>
      <c r="Q29" s="5">
        <v>10445.035</v>
      </c>
      <c r="R29" s="7">
        <v>7</v>
      </c>
      <c r="S29" s="5">
        <v>2208.5</v>
      </c>
      <c r="T29" s="8">
        <v>2.17</v>
      </c>
      <c r="U29" s="5">
        <v>205.3905</v>
      </c>
      <c r="Z29" s="9">
        <v>1.3</v>
      </c>
      <c r="AA29" s="5">
        <v>49.218000000000004</v>
      </c>
      <c r="AB29" s="10">
        <v>4.96</v>
      </c>
      <c r="AC29" s="5">
        <v>169.012</v>
      </c>
      <c r="AL29" s="5" t="str">
        <f t="shared" si="2"/>
        <v/>
      </c>
      <c r="AN29" s="5" t="str">
        <f t="shared" si="3"/>
        <v/>
      </c>
      <c r="AP29" s="5" t="str">
        <f t="shared" si="4"/>
        <v/>
      </c>
      <c r="AS29" s="5">
        <f t="shared" si="5"/>
        <v>13077.155500000001</v>
      </c>
      <c r="AT29" s="11">
        <f t="shared" si="6"/>
        <v>2.9078237032939418</v>
      </c>
      <c r="AU29" s="5">
        <f t="shared" si="7"/>
        <v>2907.8237032939419</v>
      </c>
    </row>
    <row r="30" spans="1:47" x14ac:dyDescent="0.3">
      <c r="A30" s="1" t="s">
        <v>108</v>
      </c>
      <c r="B30" s="1" t="s">
        <v>109</v>
      </c>
      <c r="C30" s="1" t="s">
        <v>110</v>
      </c>
      <c r="D30" s="1" t="s">
        <v>111</v>
      </c>
      <c r="E30" s="1" t="s">
        <v>99</v>
      </c>
      <c r="F30" s="1" t="s">
        <v>112</v>
      </c>
      <c r="G30" s="1" t="s">
        <v>51</v>
      </c>
      <c r="H30" s="1" t="s">
        <v>52</v>
      </c>
      <c r="I30" s="2">
        <v>200</v>
      </c>
      <c r="J30" s="2">
        <v>39.700000000000003</v>
      </c>
      <c r="K30" s="2">
        <f t="shared" si="0"/>
        <v>6.86</v>
      </c>
      <c r="L30" s="2">
        <f t="shared" si="1"/>
        <v>0</v>
      </c>
      <c r="P30" s="6">
        <v>1.68</v>
      </c>
      <c r="Q30" s="5">
        <v>1425.48</v>
      </c>
      <c r="R30" s="7">
        <v>2.68</v>
      </c>
      <c r="S30" s="5">
        <v>845.54000000000008</v>
      </c>
      <c r="T30" s="8">
        <v>2.5</v>
      </c>
      <c r="U30" s="5">
        <v>236.625</v>
      </c>
      <c r="AL30" s="5" t="str">
        <f t="shared" si="2"/>
        <v/>
      </c>
      <c r="AN30" s="5" t="str">
        <f t="shared" si="3"/>
        <v/>
      </c>
      <c r="AP30" s="5" t="str">
        <f t="shared" si="4"/>
        <v/>
      </c>
      <c r="AS30" s="5">
        <f t="shared" si="5"/>
        <v>2507.645</v>
      </c>
      <c r="AT30" s="11">
        <f t="shared" si="6"/>
        <v>0.55759752726397849</v>
      </c>
      <c r="AU30" s="5">
        <f t="shared" si="7"/>
        <v>557.59752726397858</v>
      </c>
    </row>
    <row r="31" spans="1:47" x14ac:dyDescent="0.3">
      <c r="A31" s="1" t="s">
        <v>122</v>
      </c>
      <c r="B31" s="1" t="s">
        <v>73</v>
      </c>
      <c r="C31" s="1" t="s">
        <v>123</v>
      </c>
      <c r="D31" s="1" t="s">
        <v>74</v>
      </c>
      <c r="E31" s="1" t="s">
        <v>49</v>
      </c>
      <c r="F31" s="1" t="s">
        <v>50</v>
      </c>
      <c r="G31" s="1" t="s">
        <v>51</v>
      </c>
      <c r="H31" s="1" t="s">
        <v>52</v>
      </c>
      <c r="J31" s="2">
        <v>7.39</v>
      </c>
      <c r="K31" s="2">
        <f>SUM(N31,P31,R31,T31,V31,X31,Z31,AB31,AE31,AG31,AI31)</f>
        <v>6.1300000000000008</v>
      </c>
      <c r="L31" s="2">
        <f>SUM(M31,AD31,AK31,AM31,AO31,AQ31,AR31)</f>
        <v>1.26</v>
      </c>
      <c r="P31" s="6">
        <v>4.6900000000000004</v>
      </c>
      <c r="Q31" s="5">
        <v>5969.1975000000002</v>
      </c>
      <c r="R31" s="7">
        <v>1.44</v>
      </c>
      <c r="S31" s="5">
        <v>681.48</v>
      </c>
      <c r="AL31" s="5" t="str">
        <f>IF(AK31&gt;0,AK31*$AL$1,"")</f>
        <v/>
      </c>
      <c r="AM31" s="3">
        <v>0.48</v>
      </c>
      <c r="AN31" s="5">
        <f>IF(AM31&gt;0,AM31*$AN$1,"")</f>
        <v>2243.04</v>
      </c>
      <c r="AP31" s="5" t="str">
        <f>IF(AO31&gt;0,AO31*$AP$1,"")</f>
        <v/>
      </c>
      <c r="AQ31" s="2">
        <v>0.78</v>
      </c>
      <c r="AS31" s="5">
        <f>SUM(O31,Q31,S31,U31,W31,Y31,AA31,AC31,AF31,AH31,AJ31)</f>
        <v>6650.6774999999998</v>
      </c>
      <c r="AT31" s="11">
        <f t="shared" si="6"/>
        <v>1.4788382441016086</v>
      </c>
      <c r="AU31" s="5">
        <f>(AT31/100)*$AU$1</f>
        <v>1478.8382441016086</v>
      </c>
    </row>
    <row r="32" spans="1:47" x14ac:dyDescent="0.3">
      <c r="A32" s="1" t="s">
        <v>122</v>
      </c>
      <c r="B32" s="1" t="s">
        <v>73</v>
      </c>
      <c r="C32" s="1" t="s">
        <v>123</v>
      </c>
      <c r="D32" s="1" t="s">
        <v>74</v>
      </c>
      <c r="E32" s="1" t="s">
        <v>53</v>
      </c>
      <c r="F32" s="1" t="s">
        <v>50</v>
      </c>
      <c r="G32" s="1" t="s">
        <v>51</v>
      </c>
      <c r="H32" s="1" t="s">
        <v>52</v>
      </c>
      <c r="J32" s="2">
        <v>31.67</v>
      </c>
      <c r="K32" s="2">
        <f>SUM(N32,P32,R32,T32,V32,X32,Z32,AB32,AE32,AG32,AI32)</f>
        <v>19.97</v>
      </c>
      <c r="L32" s="2">
        <f>SUM(M32,AD32,AK32,AM32,AO32,AQ32,AR32)</f>
        <v>0</v>
      </c>
      <c r="P32" s="6">
        <v>8.44</v>
      </c>
      <c r="Q32" s="5">
        <v>10742.01</v>
      </c>
      <c r="R32" s="7">
        <v>8.6199999999999992</v>
      </c>
      <c r="S32" s="5">
        <v>4079.415</v>
      </c>
      <c r="T32" s="8">
        <v>0.69</v>
      </c>
      <c r="U32" s="5">
        <v>97.962750000000014</v>
      </c>
      <c r="Z32" s="9">
        <v>1.54</v>
      </c>
      <c r="AA32" s="5">
        <v>87.456599999999995</v>
      </c>
      <c r="AB32" s="10">
        <v>0.68</v>
      </c>
      <c r="AC32" s="5">
        <v>34.756500000000003</v>
      </c>
      <c r="AL32" s="5" t="str">
        <f>IF(AK32&gt;0,AK32*$AL$1,"")</f>
        <v/>
      </c>
      <c r="AN32" s="5" t="str">
        <f>IF(AM32&gt;0,AM32*$AN$1,"")</f>
        <v/>
      </c>
      <c r="AP32" s="5" t="str">
        <f>IF(AO32&gt;0,AO32*$AP$1,"")</f>
        <v/>
      </c>
      <c r="AS32" s="5">
        <f>SUM(O32,Q32,S32,U32,W32,Y32,AA32,AC32,AF32,AH32,AJ32)</f>
        <v>15041.600849999999</v>
      </c>
      <c r="AT32" s="11">
        <f t="shared" si="6"/>
        <v>3.3446358795011877</v>
      </c>
      <c r="AU32" s="5">
        <f>(AT32/100)*$AU$1</f>
        <v>3344.6358795011879</v>
      </c>
    </row>
    <row r="33" spans="1:47" x14ac:dyDescent="0.3">
      <c r="A33" s="1" t="s">
        <v>122</v>
      </c>
      <c r="B33" s="1" t="s">
        <v>73</v>
      </c>
      <c r="C33" s="1" t="s">
        <v>123</v>
      </c>
      <c r="D33" s="1" t="s">
        <v>74</v>
      </c>
      <c r="E33" s="1" t="s">
        <v>54</v>
      </c>
      <c r="F33" s="1" t="s">
        <v>50</v>
      </c>
      <c r="G33" s="1" t="s">
        <v>51</v>
      </c>
      <c r="H33" s="1" t="s">
        <v>52</v>
      </c>
      <c r="J33" s="2">
        <v>7.76</v>
      </c>
      <c r="K33" s="2">
        <f>SUM(N33,P33,R33,T33,V33,X33,Z33,AB33,AE33,AG33,AI33)</f>
        <v>6.07</v>
      </c>
      <c r="L33" s="2">
        <f>SUM(M33,AD33,AK33,AM33,AO33,AQ33,AR33)</f>
        <v>1.3399999999999999</v>
      </c>
      <c r="N33" s="4">
        <v>0.05</v>
      </c>
      <c r="O33" s="5">
        <v>73.03125</v>
      </c>
      <c r="P33" s="6">
        <v>0.79</v>
      </c>
      <c r="Q33" s="5">
        <v>994.86625000000004</v>
      </c>
      <c r="R33" s="7">
        <v>5.23</v>
      </c>
      <c r="S33" s="5">
        <v>2475.0974999999999</v>
      </c>
      <c r="AL33" s="5" t="str">
        <f>IF(AK33&gt;0,AK33*$AL$1,"")</f>
        <v/>
      </c>
      <c r="AM33" s="3">
        <v>0.5</v>
      </c>
      <c r="AN33" s="5">
        <f>IF(AM33&gt;0,AM33*$AN$1,"")</f>
        <v>2336.5</v>
      </c>
      <c r="AP33" s="5" t="str">
        <f>IF(AO33&gt;0,AO33*$AP$1,"")</f>
        <v/>
      </c>
      <c r="AQ33" s="2">
        <v>0.84</v>
      </c>
      <c r="AS33" s="5">
        <f>SUM(O33,Q33,S33,U33,W33,Y33,AA33,AC33,AF33,AH33,AJ33)</f>
        <v>3542.9949999999999</v>
      </c>
      <c r="AT33" s="11">
        <f t="shared" si="6"/>
        <v>0.78781695619142245</v>
      </c>
      <c r="AU33" s="5">
        <f>(AT33/100)*$AU$1</f>
        <v>787.81695619142238</v>
      </c>
    </row>
    <row r="34" spans="1:47" x14ac:dyDescent="0.3">
      <c r="A34" s="1" t="s">
        <v>122</v>
      </c>
      <c r="B34" s="1" t="s">
        <v>73</v>
      </c>
      <c r="C34" s="1" t="s">
        <v>123</v>
      </c>
      <c r="D34" s="1" t="s">
        <v>74</v>
      </c>
      <c r="E34" s="1" t="s">
        <v>55</v>
      </c>
      <c r="F34" s="1" t="s">
        <v>50</v>
      </c>
      <c r="G34" s="1" t="s">
        <v>51</v>
      </c>
      <c r="H34" s="1" t="s">
        <v>52</v>
      </c>
      <c r="J34" s="2">
        <v>41.88</v>
      </c>
      <c r="K34" s="2">
        <f>SUM(N34,P34,R34,T34,V34,X34,Z34,AB34,AE34,AG34,AI34)</f>
        <v>2.29</v>
      </c>
      <c r="L34" s="2">
        <f>SUM(M34,AD34,AK34,AM34,AO34,AQ34,AR34)</f>
        <v>0</v>
      </c>
      <c r="R34" s="7">
        <v>1.67</v>
      </c>
      <c r="S34" s="5">
        <v>777.70749999999998</v>
      </c>
      <c r="T34" s="8">
        <v>0.62</v>
      </c>
      <c r="U34" s="5">
        <v>87.787875000000014</v>
      </c>
      <c r="AL34" s="5" t="str">
        <f>IF(AK34&gt;0,AK34*$AL$1,"")</f>
        <v/>
      </c>
      <c r="AN34" s="5" t="str">
        <f>IF(AM34&gt;0,AM34*$AN$1,"")</f>
        <v/>
      </c>
      <c r="AP34" s="5" t="str">
        <f>IF(AO34&gt;0,AO34*$AP$1,"")</f>
        <v/>
      </c>
      <c r="AS34" s="5">
        <f>SUM(O34,Q34,S34,U34,W34,Y34,AA34,AC34,AF34,AH34,AJ34)</f>
        <v>865.49537499999997</v>
      </c>
      <c r="AT34" s="11">
        <f t="shared" si="6"/>
        <v>0.19245071808745248</v>
      </c>
      <c r="AU34" s="5">
        <f>(AT34/100)*$AU$1</f>
        <v>192.45071808745249</v>
      </c>
    </row>
    <row r="35" spans="1:47" x14ac:dyDescent="0.3">
      <c r="B35" s="29" t="s">
        <v>119</v>
      </c>
    </row>
    <row r="36" spans="1:47" x14ac:dyDescent="0.3">
      <c r="B36" s="1" t="s">
        <v>116</v>
      </c>
      <c r="C36" s="1" t="s">
        <v>121</v>
      </c>
      <c r="D36" s="1" t="s">
        <v>78</v>
      </c>
      <c r="G36" s="1" t="s">
        <v>51</v>
      </c>
      <c r="H36" s="1" t="s">
        <v>52</v>
      </c>
      <c r="K36" s="2">
        <f t="shared" ref="K36" si="8">SUM(N36,P36,R36,T36,V36,X36,Z36,AB36,AE36,AG36,AI36)</f>
        <v>9.52</v>
      </c>
      <c r="L36" s="2">
        <f t="shared" ref="L36" si="9">SUM(M36,AD36,AK36,AM36,AO36,AQ36,AR36)</f>
        <v>0</v>
      </c>
      <c r="AG36" s="9">
        <v>9.52</v>
      </c>
      <c r="AH36" s="5">
        <v>10691.1</v>
      </c>
      <c r="AL36" s="5" t="str">
        <f t="shared" ref="AL36" si="10">IF(AK36&gt;0,AK36*$AL$1,"")</f>
        <v/>
      </c>
      <c r="AN36" s="5" t="str">
        <f t="shared" ref="AN36" si="11">IF(AM36&gt;0,AM36*$AN$1,"")</f>
        <v/>
      </c>
      <c r="AP36" s="5" t="str">
        <f t="shared" ref="AP36" si="12">IF(AO36&gt;0,AO36*$AP$1,"")</f>
        <v/>
      </c>
      <c r="AS36" s="5">
        <f t="shared" ref="AS36" si="13">SUM(O36,Q36,S36,U36,W36,Y36,AA36,AC36,AF36,AH36,AJ36)</f>
        <v>10691.1</v>
      </c>
      <c r="AT36" s="11">
        <f>(AS36/$AS$41)*100</f>
        <v>2.3772627001556921</v>
      </c>
      <c r="AU36" s="5">
        <f t="shared" ref="AU36" si="14">(AT36/100)*$AU$1</f>
        <v>2377.2627001556921</v>
      </c>
    </row>
    <row r="37" spans="1:47" x14ac:dyDescent="0.3">
      <c r="B37" s="29" t="s">
        <v>118</v>
      </c>
    </row>
    <row r="38" spans="1:47" x14ac:dyDescent="0.3">
      <c r="B38" s="1" t="s">
        <v>113</v>
      </c>
      <c r="C38" s="1" t="s">
        <v>120</v>
      </c>
      <c r="D38" s="1" t="s">
        <v>59</v>
      </c>
      <c r="G38" s="1" t="s">
        <v>51</v>
      </c>
      <c r="H38" s="1" t="s">
        <v>52</v>
      </c>
      <c r="K38" s="2">
        <f t="shared" ref="K38:K40" si="15">SUM(N38,P38,R38,T38,V38,X38,Z38,AB38,AE38,AG38,AI38)</f>
        <v>12.3</v>
      </c>
      <c r="L38" s="2">
        <f t="shared" ref="L38:L40" si="16">SUM(M38,AD38,AK38,AM38,AO38,AQ38,AR38)</f>
        <v>0</v>
      </c>
      <c r="AG38" s="9">
        <v>12.3</v>
      </c>
      <c r="AH38" s="5">
        <v>11137.41</v>
      </c>
      <c r="AL38" s="5" t="str">
        <f t="shared" ref="AL38:AL40" si="17">IF(AK38&gt;0,AK38*$AL$1,"")</f>
        <v/>
      </c>
      <c r="AN38" s="5" t="str">
        <f t="shared" ref="AN38:AN40" si="18">IF(AM38&gt;0,AM38*$AN$1,"")</f>
        <v/>
      </c>
      <c r="AP38" s="5" t="str">
        <f t="shared" ref="AP38:AP40" si="19">IF(AO38&gt;0,AO38*$AP$1,"")</f>
        <v/>
      </c>
      <c r="AS38" s="5">
        <f t="shared" ref="AS38:AS40" si="20">SUM(O38,Q38,S38,U38,W38,Y38,AA38,AC38,AF38,AH38,AJ38)</f>
        <v>11137.41</v>
      </c>
      <c r="AT38" s="11">
        <f>(AS38/$AS$41)*100</f>
        <v>2.4765037619460117</v>
      </c>
      <c r="AU38" s="5">
        <f t="shared" ref="AU38:AU40" si="21">(AT38/100)*$AU$1</f>
        <v>2476.5037619460118</v>
      </c>
    </row>
    <row r="39" spans="1:47" x14ac:dyDescent="0.3">
      <c r="B39" s="1" t="s">
        <v>114</v>
      </c>
      <c r="C39" s="1" t="s">
        <v>120</v>
      </c>
      <c r="D39" s="1" t="s">
        <v>59</v>
      </c>
      <c r="G39" s="1" t="s">
        <v>51</v>
      </c>
      <c r="H39" s="1" t="s">
        <v>52</v>
      </c>
      <c r="K39" s="2">
        <f t="shared" si="15"/>
        <v>2.0299999999999998</v>
      </c>
      <c r="L39" s="2">
        <f t="shared" si="16"/>
        <v>0</v>
      </c>
      <c r="AG39" s="9">
        <v>2.0299999999999998</v>
      </c>
      <c r="AH39" s="5">
        <v>1377.96</v>
      </c>
      <c r="AL39" s="5" t="str">
        <f t="shared" si="17"/>
        <v/>
      </c>
      <c r="AN39" s="5" t="str">
        <f t="shared" si="18"/>
        <v/>
      </c>
      <c r="AP39" s="5" t="str">
        <f t="shared" si="19"/>
        <v/>
      </c>
      <c r="AS39" s="5">
        <f t="shared" si="20"/>
        <v>1377.96</v>
      </c>
      <c r="AT39" s="11">
        <f>(AS39/$AS$41)*100</f>
        <v>0.30640185858391911</v>
      </c>
      <c r="AU39" s="5">
        <f t="shared" si="21"/>
        <v>306.40185858391908</v>
      </c>
    </row>
    <row r="40" spans="1:47" ht="15" thickBot="1" x14ac:dyDescent="0.35">
      <c r="B40" s="1" t="s">
        <v>115</v>
      </c>
      <c r="C40" s="1" t="s">
        <v>120</v>
      </c>
      <c r="D40" s="1" t="s">
        <v>59</v>
      </c>
      <c r="G40" s="1" t="s">
        <v>51</v>
      </c>
      <c r="H40" s="1" t="s">
        <v>52</v>
      </c>
      <c r="K40" s="2">
        <f t="shared" si="15"/>
        <v>2.41</v>
      </c>
      <c r="L40" s="2">
        <f t="shared" si="16"/>
        <v>0</v>
      </c>
      <c r="AG40" s="9">
        <v>2.41</v>
      </c>
      <c r="AH40" s="5">
        <v>1635.91</v>
      </c>
      <c r="AL40" s="5" t="str">
        <f t="shared" si="17"/>
        <v/>
      </c>
      <c r="AN40" s="5" t="str">
        <f t="shared" si="18"/>
        <v/>
      </c>
      <c r="AP40" s="5" t="str">
        <f t="shared" si="19"/>
        <v/>
      </c>
      <c r="AS40" s="5">
        <f t="shared" si="20"/>
        <v>1635.91</v>
      </c>
      <c r="AT40" s="11">
        <f>(AS40/$AS$41)*100</f>
        <v>0.36375937217046878</v>
      </c>
      <c r="AU40" s="5">
        <f t="shared" si="21"/>
        <v>363.75937217046879</v>
      </c>
    </row>
    <row r="41" spans="1:47" ht="15" thickTop="1" x14ac:dyDescent="0.3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>
        <f t="shared" ref="K41:AU41" si="22">SUM(K3:K40)</f>
        <v>585.44999999999993</v>
      </c>
      <c r="L41" s="20">
        <f t="shared" si="22"/>
        <v>11.290000000000001</v>
      </c>
      <c r="M41" s="21">
        <f t="shared" si="22"/>
        <v>2.4</v>
      </c>
      <c r="N41" s="22">
        <f t="shared" si="22"/>
        <v>48.219999999999992</v>
      </c>
      <c r="O41" s="23">
        <f t="shared" si="22"/>
        <v>82317.903749999998</v>
      </c>
      <c r="P41" s="24">
        <f t="shared" si="22"/>
        <v>209.36</v>
      </c>
      <c r="Q41" s="23">
        <f t="shared" si="22"/>
        <v>241860.68250000002</v>
      </c>
      <c r="R41" s="25">
        <f t="shared" si="22"/>
        <v>209.38</v>
      </c>
      <c r="S41" s="23">
        <f t="shared" si="22"/>
        <v>90342.636249999981</v>
      </c>
      <c r="T41" s="26">
        <f t="shared" si="22"/>
        <v>73.300000000000011</v>
      </c>
      <c r="U41" s="23">
        <f t="shared" si="22"/>
        <v>9476.8312500000011</v>
      </c>
      <c r="V41" s="20">
        <f t="shared" si="22"/>
        <v>0</v>
      </c>
      <c r="W41" s="23">
        <f t="shared" si="22"/>
        <v>0</v>
      </c>
      <c r="X41" s="20">
        <f t="shared" si="22"/>
        <v>0</v>
      </c>
      <c r="Y41" s="23">
        <f t="shared" si="22"/>
        <v>0</v>
      </c>
      <c r="Z41" s="27">
        <f t="shared" si="22"/>
        <v>4.6900000000000004</v>
      </c>
      <c r="AA41" s="23">
        <f t="shared" si="22"/>
        <v>241.73609999999996</v>
      </c>
      <c r="AB41" s="28">
        <f t="shared" si="22"/>
        <v>14.239999999999998</v>
      </c>
      <c r="AC41" s="23">
        <f t="shared" si="22"/>
        <v>640.95074999999997</v>
      </c>
      <c r="AD41" s="20">
        <f t="shared" si="22"/>
        <v>0</v>
      </c>
      <c r="AE41" s="20">
        <f t="shared" si="22"/>
        <v>0</v>
      </c>
      <c r="AF41" s="23">
        <f t="shared" si="22"/>
        <v>0</v>
      </c>
      <c r="AG41" s="27">
        <f t="shared" si="22"/>
        <v>26.26</v>
      </c>
      <c r="AH41" s="23">
        <f t="shared" si="22"/>
        <v>24842.38</v>
      </c>
      <c r="AI41" s="20">
        <f t="shared" si="22"/>
        <v>0</v>
      </c>
      <c r="AJ41" s="23">
        <f t="shared" si="22"/>
        <v>0</v>
      </c>
      <c r="AK41" s="21">
        <f t="shared" si="22"/>
        <v>0</v>
      </c>
      <c r="AL41" s="23">
        <f t="shared" si="22"/>
        <v>0</v>
      </c>
      <c r="AM41" s="21">
        <f t="shared" si="22"/>
        <v>3.31</v>
      </c>
      <c r="AN41" s="23">
        <f t="shared" si="22"/>
        <v>15467.629999999997</v>
      </c>
      <c r="AO41" s="20">
        <f t="shared" si="22"/>
        <v>0</v>
      </c>
      <c r="AP41" s="23">
        <f t="shared" si="22"/>
        <v>0</v>
      </c>
      <c r="AQ41" s="20">
        <f t="shared" si="22"/>
        <v>5.58</v>
      </c>
      <c r="AR41" s="20">
        <f t="shared" si="22"/>
        <v>0</v>
      </c>
      <c r="AS41" s="23">
        <f t="shared" si="22"/>
        <v>449723.12060000002</v>
      </c>
      <c r="AT41" s="20">
        <f t="shared" si="22"/>
        <v>100</v>
      </c>
      <c r="AU41" s="23">
        <f t="shared" si="22"/>
        <v>99999.999999999971</v>
      </c>
    </row>
    <row r="44" spans="1:47" x14ac:dyDescent="0.3">
      <c r="B44" s="29" t="s">
        <v>117</v>
      </c>
      <c r="C44" s="1">
        <f>SUM(K41,L41)</f>
        <v>596.7399999999999</v>
      </c>
    </row>
  </sheetData>
  <autoFilter ref="A2:AU41" xr:uid="{00000000-0001-0000-0000-000000000000}"/>
  <conditionalFormatting sqref="I31:I40">
    <cfRule type="notContainsText" dxfId="0" priority="7" operator="notContains" text="#########">
      <formula>ISERROR(SEARCH("#########",I31))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F471694366554EA47E0857EFF9B72E" ma:contentTypeVersion="18" ma:contentTypeDescription="Create a new document." ma:contentTypeScope="" ma:versionID="1d0dd6c6eec1556cbb840b6c64a9791a">
  <xsd:schema xmlns:xsd="http://www.w3.org/2001/XMLSchema" xmlns:xs="http://www.w3.org/2001/XMLSchema" xmlns:p="http://schemas.microsoft.com/office/2006/metadata/properties" xmlns:ns1="http://schemas.microsoft.com/sharepoint/v3" xmlns:ns2="86e58739-8685-4d29-a2ec-7c9c68f6c483" xmlns:ns3="0443536a-32f8-43be-b347-138dc7c4b70d" targetNamespace="http://schemas.microsoft.com/office/2006/metadata/properties" ma:root="true" ma:fieldsID="785ba6ae5d7ccd4810d80ae85b9c0276" ns1:_="" ns2:_="" ns3:_="">
    <xsd:import namespace="http://schemas.microsoft.com/sharepoint/v3"/>
    <xsd:import namespace="86e58739-8685-4d29-a2ec-7c9c68f6c483"/>
    <xsd:import namespace="0443536a-32f8-43be-b347-138dc7c4b7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e58739-8685-4d29-a2ec-7c9c68f6c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bccc17c-46ff-49d2-8759-2bb659646c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43536a-32f8-43be-b347-138dc7c4b70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914a0cd-eb9a-4db4-97f4-816251a3ff74}" ma:internalName="TaxCatchAll" ma:showField="CatchAllData" ma:web="0443536a-32f8-43be-b347-138dc7c4b7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2F0D1A-E405-4EE5-8ABB-6452084E3D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6e58739-8685-4d29-a2ec-7c9c68f6c483"/>
    <ds:schemaRef ds:uri="0443536a-32f8-43be-b347-138dc7c4b7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32E980-5E91-4573-A50D-2F270F1076C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Derek Ebertowski</cp:lastModifiedBy>
  <dcterms:created xsi:type="dcterms:W3CDTF">2023-08-21T21:00:20Z</dcterms:created>
  <dcterms:modified xsi:type="dcterms:W3CDTF">2024-01-15T18:25:03Z</dcterms:modified>
</cp:coreProperties>
</file>