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2overviewers.sharepoint.com/Shared Documents/H2Overviewers Master/Company Share/Lac qui Parle County/Group 4/CD 75/"/>
    </mc:Choice>
  </mc:AlternateContent>
  <xr:revisionPtr revIDLastSave="0" documentId="8_{92E5723F-0BD5-4CFD-A9B2-06084AF7935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8" i="1" l="1"/>
  <c r="AR48" i="1"/>
  <c r="AQ48" i="1"/>
  <c r="AO48" i="1"/>
  <c r="AM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AS44" i="1"/>
  <c r="AP44" i="1"/>
  <c r="AN44" i="1"/>
  <c r="AL44" i="1"/>
  <c r="L44" i="1"/>
  <c r="K44" i="1"/>
  <c r="AS42" i="1"/>
  <c r="AP42" i="1"/>
  <c r="AN42" i="1"/>
  <c r="AL42" i="1"/>
  <c r="L42" i="1"/>
  <c r="K42" i="1"/>
  <c r="AS41" i="1"/>
  <c r="AP41" i="1"/>
  <c r="AN41" i="1"/>
  <c r="AL41" i="1"/>
  <c r="L41" i="1"/>
  <c r="K41" i="1"/>
  <c r="AS40" i="1"/>
  <c r="AP40" i="1"/>
  <c r="AN40" i="1"/>
  <c r="AL40" i="1"/>
  <c r="L40" i="1"/>
  <c r="K40" i="1"/>
  <c r="AS39" i="1"/>
  <c r="AP39" i="1"/>
  <c r="AN39" i="1"/>
  <c r="AL39" i="1"/>
  <c r="L39" i="1"/>
  <c r="K39" i="1"/>
  <c r="AS38" i="1"/>
  <c r="AP38" i="1"/>
  <c r="AN38" i="1"/>
  <c r="AL38" i="1"/>
  <c r="L38" i="1"/>
  <c r="K38" i="1"/>
  <c r="AS37" i="1"/>
  <c r="AP37" i="1"/>
  <c r="AN37" i="1"/>
  <c r="AL37" i="1"/>
  <c r="L37" i="1"/>
  <c r="K37" i="1"/>
  <c r="AS36" i="1"/>
  <c r="AP36" i="1"/>
  <c r="AN36" i="1"/>
  <c r="AL36" i="1"/>
  <c r="L36" i="1"/>
  <c r="K36" i="1"/>
  <c r="AS35" i="1"/>
  <c r="AP35" i="1"/>
  <c r="AN35" i="1"/>
  <c r="AL35" i="1"/>
  <c r="L35" i="1"/>
  <c r="K35" i="1"/>
  <c r="AS34" i="1"/>
  <c r="AP34" i="1"/>
  <c r="AN34" i="1"/>
  <c r="AL34" i="1"/>
  <c r="L34" i="1"/>
  <c r="K34" i="1"/>
  <c r="AS33" i="1"/>
  <c r="AP33" i="1"/>
  <c r="AN33" i="1"/>
  <c r="AL33" i="1"/>
  <c r="L33" i="1"/>
  <c r="K33" i="1"/>
  <c r="AS32" i="1"/>
  <c r="AP32" i="1"/>
  <c r="AN32" i="1"/>
  <c r="AL32" i="1"/>
  <c r="L32" i="1"/>
  <c r="K32" i="1"/>
  <c r="AS31" i="1"/>
  <c r="AP31" i="1"/>
  <c r="AN31" i="1"/>
  <c r="AL31" i="1"/>
  <c r="L31" i="1"/>
  <c r="K31" i="1"/>
  <c r="AS30" i="1"/>
  <c r="AP30" i="1"/>
  <c r="AN30" i="1"/>
  <c r="AL30" i="1"/>
  <c r="L30" i="1"/>
  <c r="K30" i="1"/>
  <c r="AS29" i="1"/>
  <c r="AP29" i="1"/>
  <c r="AN29" i="1"/>
  <c r="AL29" i="1"/>
  <c r="L29" i="1"/>
  <c r="K29" i="1"/>
  <c r="AS28" i="1"/>
  <c r="AP28" i="1"/>
  <c r="AN28" i="1"/>
  <c r="AL28" i="1"/>
  <c r="L28" i="1"/>
  <c r="K28" i="1"/>
  <c r="AS27" i="1"/>
  <c r="AP27" i="1"/>
  <c r="AN27" i="1"/>
  <c r="AL27" i="1"/>
  <c r="L27" i="1"/>
  <c r="K27" i="1"/>
  <c r="AS26" i="1"/>
  <c r="AP26" i="1"/>
  <c r="AN26" i="1"/>
  <c r="AL26" i="1"/>
  <c r="L26" i="1"/>
  <c r="K26" i="1"/>
  <c r="AS25" i="1"/>
  <c r="AP25" i="1"/>
  <c r="AN25" i="1"/>
  <c r="AL25" i="1"/>
  <c r="L25" i="1"/>
  <c r="K25" i="1"/>
  <c r="AS24" i="1"/>
  <c r="AP24" i="1"/>
  <c r="AN24" i="1"/>
  <c r="AL24" i="1"/>
  <c r="L24" i="1"/>
  <c r="K24" i="1"/>
  <c r="AS23" i="1"/>
  <c r="AP23" i="1"/>
  <c r="AN23" i="1"/>
  <c r="AL23" i="1"/>
  <c r="L23" i="1"/>
  <c r="K23" i="1"/>
  <c r="AS22" i="1"/>
  <c r="AP22" i="1"/>
  <c r="AN22" i="1"/>
  <c r="AL22" i="1"/>
  <c r="L22" i="1"/>
  <c r="K22" i="1"/>
  <c r="AS21" i="1"/>
  <c r="AP21" i="1"/>
  <c r="AN21" i="1"/>
  <c r="AL21" i="1"/>
  <c r="L21" i="1"/>
  <c r="K21" i="1"/>
  <c r="AS20" i="1"/>
  <c r="AP20" i="1"/>
  <c r="AN20" i="1"/>
  <c r="AL20" i="1"/>
  <c r="L20" i="1"/>
  <c r="K20" i="1"/>
  <c r="AS19" i="1"/>
  <c r="AP19" i="1"/>
  <c r="AN19" i="1"/>
  <c r="AL19" i="1"/>
  <c r="L19" i="1"/>
  <c r="K19" i="1"/>
  <c r="AS18" i="1"/>
  <c r="AP18" i="1"/>
  <c r="AN18" i="1"/>
  <c r="AL18" i="1"/>
  <c r="L18" i="1"/>
  <c r="K18" i="1"/>
  <c r="AS17" i="1"/>
  <c r="AP17" i="1"/>
  <c r="AN17" i="1"/>
  <c r="AL17" i="1"/>
  <c r="L17" i="1"/>
  <c r="K17" i="1"/>
  <c r="AS16" i="1"/>
  <c r="AP16" i="1"/>
  <c r="AN16" i="1"/>
  <c r="AL16" i="1"/>
  <c r="L16" i="1"/>
  <c r="K16" i="1"/>
  <c r="AS15" i="1"/>
  <c r="AP15" i="1"/>
  <c r="AN15" i="1"/>
  <c r="AL15" i="1"/>
  <c r="L15" i="1"/>
  <c r="K15" i="1"/>
  <c r="AS14" i="1"/>
  <c r="AP14" i="1"/>
  <c r="AN14" i="1"/>
  <c r="AL14" i="1"/>
  <c r="L14" i="1"/>
  <c r="K14" i="1"/>
  <c r="AS13" i="1"/>
  <c r="AP13" i="1"/>
  <c r="AN13" i="1"/>
  <c r="AL13" i="1"/>
  <c r="L13" i="1"/>
  <c r="K13" i="1"/>
  <c r="AS12" i="1"/>
  <c r="AP12" i="1"/>
  <c r="AN12" i="1"/>
  <c r="AL12" i="1"/>
  <c r="L12" i="1"/>
  <c r="K12" i="1"/>
  <c r="AS11" i="1"/>
  <c r="AP11" i="1"/>
  <c r="AN11" i="1"/>
  <c r="AL11" i="1"/>
  <c r="L11" i="1"/>
  <c r="K11" i="1"/>
  <c r="AS10" i="1"/>
  <c r="AP10" i="1"/>
  <c r="AN10" i="1"/>
  <c r="AL10" i="1"/>
  <c r="L10" i="1"/>
  <c r="K10" i="1"/>
  <c r="AS9" i="1"/>
  <c r="AP9" i="1"/>
  <c r="AN9" i="1"/>
  <c r="AL9" i="1"/>
  <c r="L9" i="1"/>
  <c r="K9" i="1"/>
  <c r="AS8" i="1"/>
  <c r="AP8" i="1"/>
  <c r="AN8" i="1"/>
  <c r="AL8" i="1"/>
  <c r="L8" i="1"/>
  <c r="K8" i="1"/>
  <c r="AS7" i="1"/>
  <c r="AP7" i="1"/>
  <c r="AN7" i="1"/>
  <c r="AL7" i="1"/>
  <c r="L7" i="1"/>
  <c r="K7" i="1"/>
  <c r="AS6" i="1"/>
  <c r="AP6" i="1"/>
  <c r="AN6" i="1"/>
  <c r="AL6" i="1"/>
  <c r="L6" i="1"/>
  <c r="K6" i="1"/>
  <c r="AS5" i="1"/>
  <c r="AP5" i="1"/>
  <c r="AN5" i="1"/>
  <c r="AL5" i="1"/>
  <c r="L5" i="1"/>
  <c r="K5" i="1"/>
  <c r="AS4" i="1"/>
  <c r="AP4" i="1"/>
  <c r="AN4" i="1"/>
  <c r="AL4" i="1"/>
  <c r="L4" i="1"/>
  <c r="K4" i="1"/>
  <c r="AS3" i="1"/>
  <c r="AP3" i="1"/>
  <c r="AN3" i="1"/>
  <c r="AL3" i="1"/>
  <c r="L3" i="1"/>
  <c r="K3" i="1"/>
  <c r="AS47" i="1"/>
  <c r="AP47" i="1"/>
  <c r="AN47" i="1"/>
  <c r="AL47" i="1"/>
  <c r="L47" i="1"/>
  <c r="K47" i="1"/>
  <c r="AS46" i="1"/>
  <c r="AP46" i="1"/>
  <c r="AN46" i="1"/>
  <c r="AL46" i="1"/>
  <c r="L46" i="1"/>
  <c r="K46" i="1"/>
  <c r="AS48" i="1" l="1"/>
  <c r="L48" i="1"/>
  <c r="AL48" i="1"/>
  <c r="AP48" i="1"/>
  <c r="AN48" i="1"/>
  <c r="AT28" i="1" l="1"/>
  <c r="AU28" i="1" s="1"/>
  <c r="AT30" i="1"/>
  <c r="AU30" i="1" s="1"/>
  <c r="AT16" i="1"/>
  <c r="AU16" i="1" s="1"/>
  <c r="AT38" i="1"/>
  <c r="AU38" i="1" s="1"/>
  <c r="AT32" i="1"/>
  <c r="AU32" i="1" s="1"/>
  <c r="AT18" i="1"/>
  <c r="AU18" i="1" s="1"/>
  <c r="AT20" i="1"/>
  <c r="AU20" i="1" s="1"/>
  <c r="AT34" i="1"/>
  <c r="AU34" i="1" s="1"/>
  <c r="AT13" i="1"/>
  <c r="AU13" i="1" s="1"/>
  <c r="AT3" i="1"/>
  <c r="AU3" i="1" s="1"/>
  <c r="AT46" i="1"/>
  <c r="AU46" i="1" s="1"/>
  <c r="AT31" i="1"/>
  <c r="AU31" i="1" s="1"/>
  <c r="AT26" i="1"/>
  <c r="AU26" i="1" s="1"/>
  <c r="AT33" i="1"/>
  <c r="AU33" i="1" s="1"/>
  <c r="AT6" i="1"/>
  <c r="AU6" i="1" s="1"/>
  <c r="AT14" i="1"/>
  <c r="AU14" i="1" s="1"/>
  <c r="AT37" i="1"/>
  <c r="AU37" i="1" s="1"/>
  <c r="AT35" i="1"/>
  <c r="AU35" i="1" s="1"/>
  <c r="AT19" i="1"/>
  <c r="AU19" i="1" s="1"/>
  <c r="AT36" i="1"/>
  <c r="AU36" i="1" s="1"/>
  <c r="AT15" i="1"/>
  <c r="AU15" i="1" s="1"/>
  <c r="AT24" i="1"/>
  <c r="AU24" i="1" s="1"/>
  <c r="AT41" i="1"/>
  <c r="AU41" i="1" s="1"/>
  <c r="AT17" i="1"/>
  <c r="AU17" i="1" s="1"/>
  <c r="AT8" i="1"/>
  <c r="AU8" i="1" s="1"/>
  <c r="AT44" i="1"/>
  <c r="AU44" i="1" s="1"/>
  <c r="AT5" i="1"/>
  <c r="AU5" i="1" s="1"/>
  <c r="AT22" i="1"/>
  <c r="AU22" i="1" s="1"/>
  <c r="AT39" i="1"/>
  <c r="AU39" i="1" s="1"/>
  <c r="AT9" i="1"/>
  <c r="AU9" i="1" s="1"/>
  <c r="AT21" i="1"/>
  <c r="AU21" i="1" s="1"/>
  <c r="AT4" i="1"/>
  <c r="AU4" i="1" s="1"/>
  <c r="AT23" i="1"/>
  <c r="AU23" i="1" s="1"/>
  <c r="AT11" i="1"/>
  <c r="AU11" i="1" s="1"/>
  <c r="AT7" i="1"/>
  <c r="AU7" i="1" s="1"/>
  <c r="AT27" i="1"/>
  <c r="AU27" i="1" s="1"/>
  <c r="AT42" i="1"/>
  <c r="AU42" i="1" s="1"/>
  <c r="AT12" i="1"/>
  <c r="AU12" i="1" s="1"/>
  <c r="AT40" i="1"/>
  <c r="AU40" i="1" s="1"/>
  <c r="AT25" i="1"/>
  <c r="AU25" i="1" s="1"/>
  <c r="AT47" i="1"/>
  <c r="AU47" i="1" s="1"/>
  <c r="AT10" i="1"/>
  <c r="AU10" i="1" s="1"/>
  <c r="AT29" i="1"/>
  <c r="AU29" i="1" s="1"/>
  <c r="C51" i="1"/>
  <c r="AT48" i="1" l="1"/>
  <c r="AU48" i="1"/>
</calcChain>
</file>

<file path=xl/sharedStrings.xml><?xml version="1.0" encoding="utf-8"?>
<sst xmlns="http://schemas.openxmlformats.org/spreadsheetml/2006/main" count="393" uniqueCount="141">
  <si>
    <t>$1.00</t>
  </si>
  <si>
    <t>$100,000.00</t>
  </si>
  <si>
    <t>PIN</t>
  </si>
  <si>
    <t>NAME</t>
  </si>
  <si>
    <t>OWNER ADDRESS</t>
  </si>
  <si>
    <t>CITY STATE ZIP</t>
  </si>
  <si>
    <t>DESCRIPTION</t>
  </si>
  <si>
    <t>SEC</t>
  </si>
  <si>
    <t>TWP</t>
  </si>
  <si>
    <t>RANGE</t>
  </si>
  <si>
    <t>PARCEL ACRES</t>
  </si>
  <si>
    <t>ACRES IN TRACT</t>
  </si>
  <si>
    <t>TOTAL BENEFITTED ACRES</t>
  </si>
  <si>
    <t>ACRES IN WATERSHED NOT BENEFITTED</t>
  </si>
  <si>
    <t>NONCONVERTED WETLAND ACRES</t>
  </si>
  <si>
    <t>CLASS 1 ACRES</t>
  </si>
  <si>
    <t>RED = CLASS 1 BENEFIT</t>
  </si>
  <si>
    <t>CLASS 2 ACRES</t>
  </si>
  <si>
    <t>YELLOW = CLASS 2 BENEFIT</t>
  </si>
  <si>
    <t>CLASS 3 ACRES</t>
  </si>
  <si>
    <t>GREEN = CLASS 3 BENEFIT</t>
  </si>
  <si>
    <t>CLASS 4 ACRES</t>
  </si>
  <si>
    <t>BLUE = CLASS 4 BENEFIT</t>
  </si>
  <si>
    <t>URBAN RESIDENTIAL ACRES</t>
  </si>
  <si>
    <t>URBAN RESIDENTIAL BENEFIT</t>
  </si>
  <si>
    <t>INDUSTRIAL ACRES</t>
  </si>
  <si>
    <t>INDUSTRIAL BENEFIT</t>
  </si>
  <si>
    <t>RESIDENTIAL ACRES</t>
  </si>
  <si>
    <t>RESIDENTIAL BENEFIT</t>
  </si>
  <si>
    <t>WOODLOT ACRES</t>
  </si>
  <si>
    <t>WOODLOT BENEFIT</t>
  </si>
  <si>
    <t>FEDERAL LAND ACRES</t>
  </si>
  <si>
    <t>CREP ACRES</t>
  </si>
  <si>
    <t>CREP BENEFIT</t>
  </si>
  <si>
    <t>ROAD ACRES</t>
  </si>
  <si>
    <t>ROAD BENEFIT</t>
  </si>
  <si>
    <t>RECREATIONAL TRAIL ACRES</t>
  </si>
  <si>
    <t>RECREATIONAL TRAIL BENEFIT</t>
  </si>
  <si>
    <t>CLASS A GRASS STRIP ACRES</t>
  </si>
  <si>
    <t>CLASS A GRASS STRIP DAMAGES</t>
  </si>
  <si>
    <t>CLASS B GRASS STRIP ACRES</t>
  </si>
  <si>
    <t>CLASS B GRASS STRIP DAMAGES</t>
  </si>
  <si>
    <t>WETLAND BUFFER STRIP</t>
  </si>
  <si>
    <t>WETLAND BUFFER STRIP DAMAGES</t>
  </si>
  <si>
    <t>DITCH ACRES</t>
  </si>
  <si>
    <t>NON-BENEFITTED ACRES</t>
  </si>
  <si>
    <t>TOTAL PARCEL BENEFITS</t>
  </si>
  <si>
    <t>PERCENT TOTAL BENEFITS</t>
  </si>
  <si>
    <t>NOTIONAL ASSESSMENT ON $100,000 REPAIR</t>
  </si>
  <si>
    <t>170TH ST</t>
  </si>
  <si>
    <t>SESW</t>
  </si>
  <si>
    <t>28</t>
  </si>
  <si>
    <t>117</t>
  </si>
  <si>
    <t>043</t>
  </si>
  <si>
    <t>SWSW</t>
  </si>
  <si>
    <t>SESE</t>
  </si>
  <si>
    <t>29</t>
  </si>
  <si>
    <t>NENE</t>
  </si>
  <si>
    <t>32</t>
  </si>
  <si>
    <t>NENW</t>
  </si>
  <si>
    <t>33</t>
  </si>
  <si>
    <t>NWNW</t>
  </si>
  <si>
    <t>281ST AVE</t>
  </si>
  <si>
    <t>NWSW</t>
  </si>
  <si>
    <t>SWNW</t>
  </si>
  <si>
    <t>NESE</t>
  </si>
  <si>
    <t>30</t>
  </si>
  <si>
    <t>SENE</t>
  </si>
  <si>
    <t>DAWSON MN 56232</t>
  </si>
  <si>
    <t>21</t>
  </si>
  <si>
    <t>38-0124-020</t>
  </si>
  <si>
    <t>PEDERSON, DAVID &amp; CROSBY, PEGGY</t>
  </si>
  <si>
    <t>2894 180TH ST</t>
  </si>
  <si>
    <t>DAWSON, MN 56232</t>
  </si>
  <si>
    <t>38-0124-030</t>
  </si>
  <si>
    <t>WILLAND, MARK &amp; LISA</t>
  </si>
  <si>
    <t>2898 180TH ST</t>
  </si>
  <si>
    <t>38-0170-000</t>
  </si>
  <si>
    <t>LUNDY, DUSTIN</t>
  </si>
  <si>
    <t>3826 130TH ST</t>
  </si>
  <si>
    <t>BOYD MN 56218</t>
  </si>
  <si>
    <t>SENW</t>
  </si>
  <si>
    <t>38-0170-010</t>
  </si>
  <si>
    <t>ANDERSON, THE LIVING TRUST</t>
  </si>
  <si>
    <t>2931 180TH ST</t>
  </si>
  <si>
    <t>38-0170-020</t>
  </si>
  <si>
    <t>STEINKE, SHAWN</t>
  </si>
  <si>
    <t>2919 180TH ST</t>
  </si>
  <si>
    <t>38-0170-030</t>
  </si>
  <si>
    <t>ZOSS, FREDERICK &amp; CATHERINE TR AGR</t>
  </si>
  <si>
    <t>2915 180TH ST</t>
  </si>
  <si>
    <t>38-0170-040</t>
  </si>
  <si>
    <t>PETERSON, DONALD D. IRREV TRUST</t>
  </si>
  <si>
    <t>2936 170TH ST</t>
  </si>
  <si>
    <t>38-0172-000</t>
  </si>
  <si>
    <t>38-0176-000</t>
  </si>
  <si>
    <t>LEE, ARTHUR &amp; MARLENE REV LIV TRSTS</t>
  </si>
  <si>
    <t>961 3RD ST</t>
  </si>
  <si>
    <t>38-0176-010</t>
  </si>
  <si>
    <t>LEE, DANIEL &amp; STACEY</t>
  </si>
  <si>
    <t>PO BOX 529</t>
  </si>
  <si>
    <t>38-0177-000</t>
  </si>
  <si>
    <t>SWNE</t>
  </si>
  <si>
    <t>NWNE</t>
  </si>
  <si>
    <t>38-0177-010</t>
  </si>
  <si>
    <t>LEE, JOHN &amp; CARLA</t>
  </si>
  <si>
    <t>2853 180TH ST</t>
  </si>
  <si>
    <t>38-0178-010</t>
  </si>
  <si>
    <t>BOTHUN FARMS LLC</t>
  </si>
  <si>
    <t>3263 210TH ST</t>
  </si>
  <si>
    <t>NESW</t>
  </si>
  <si>
    <t>SWSE</t>
  </si>
  <si>
    <t>NWSE</t>
  </si>
  <si>
    <t>38-0178-020</t>
  </si>
  <si>
    <t>BOTHUN, JOSEPH &amp; TRISTIN</t>
  </si>
  <si>
    <t>3222 210TH ST</t>
  </si>
  <si>
    <t>38-0179-000</t>
  </si>
  <si>
    <t>RIVERSIDE PROPERTY, LLC</t>
  </si>
  <si>
    <t>2815 186TH ST</t>
  </si>
  <si>
    <t>38-0180-000</t>
  </si>
  <si>
    <t>38-0181-000</t>
  </si>
  <si>
    <t>WILLAND, ILENE REV LVG TR</t>
  </si>
  <si>
    <t>382 ELM ST</t>
  </si>
  <si>
    <t>38-0183-030</t>
  </si>
  <si>
    <t>38-0189-000</t>
  </si>
  <si>
    <t>STRATMOEN, ROGER &amp; BEVERLY FAM TRST</t>
  </si>
  <si>
    <t>PO BOX 699</t>
  </si>
  <si>
    <t>38-0189-010</t>
  </si>
  <si>
    <t>ERP, KENNETH</t>
  </si>
  <si>
    <t>2899 170TH ST</t>
  </si>
  <si>
    <t>38-0190-000</t>
  </si>
  <si>
    <t>38-0221-000</t>
  </si>
  <si>
    <t>PEHRSON, JAMES &amp; LORI</t>
  </si>
  <si>
    <t>2722 100TH ST</t>
  </si>
  <si>
    <t>CR 10</t>
  </si>
  <si>
    <t>TOTAL WATERSHED ACRES:</t>
  </si>
  <si>
    <t>LAC QUI PARLE CTY RDS</t>
  </si>
  <si>
    <t>RIVERSIDE TWP RDS</t>
  </si>
  <si>
    <t>422 5TH AVENUE SUITE 301</t>
  </si>
  <si>
    <t>MADISON MN 56256</t>
  </si>
  <si>
    <t>RIVERSIDE TWP, C/O LISA MALECEK 3038 180TH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</si>
</sst>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.00"/>
    <numFmt numFmtId="165" formatCode="#,##0.00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EA989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/>
    <xf numFmtId="0" fontId="4" fillId="9" borderId="0" applyNumberFormat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4" fontId="1" fillId="4" borderId="0" xfId="0" applyNumberFormat="1" applyFont="1" applyFill="1" applyAlignment="1">
      <alignment horizontal="center"/>
    </xf>
    <xf numFmtId="4" fontId="1" fillId="5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4" fontId="1" fillId="7" borderId="0" xfId="0" applyNumberFormat="1" applyFont="1" applyFill="1" applyAlignment="1">
      <alignment horizontal="center"/>
    </xf>
    <xf numFmtId="4" fontId="1" fillId="8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center"/>
    </xf>
    <xf numFmtId="4" fontId="1" fillId="7" borderId="1" xfId="0" applyNumberFormat="1" applyFont="1" applyFill="1" applyBorder="1" applyAlignment="1">
      <alignment horizontal="center"/>
    </xf>
    <xf numFmtId="4" fontId="1" fillId="8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" fontId="4" fillId="9" borderId="0" xfId="1" applyNumberFormat="1" applyAlignment="1">
      <alignment horizontal="center"/>
    </xf>
  </cellXfs>
  <cellStyles count="2">
    <cellStyle name="Bad" xfId="1" builtinId="27"/>
    <cellStyle name="Normal" xfId="0" builtinId="0"/>
  </cellStyles>
  <dxfs count="2">
    <dxf>
      <font>
        <b/>
        <color rgb="FFFF0000"/>
      </font>
    </dxf>
    <dxf>
      <font>
        <b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1"/>
  <sheetViews>
    <sheetView tabSelected="1" workbookViewId="0">
      <pane xSplit="2" ySplit="2" topLeftCell="S21" activePane="bottomRight" state="frozen"/>
      <selection pane="topRight" activeCell="C1" sqref="C1"/>
      <selection pane="bottomLeft" activeCell="A3" sqref="A3"/>
      <selection pane="bottomRight" activeCell="AT54" sqref="AT54"/>
    </sheetView>
  </sheetViews>
  <sheetFormatPr defaultRowHeight="14.4" x14ac:dyDescent="0.3"/>
  <cols>
    <col min="1" max="1" width="14.6640625" style="1" customWidth="1"/>
    <col min="2" max="2" width="35.6640625" style="1" customWidth="1"/>
    <col min="3" max="3" width="30.6640625" style="1" customWidth="1"/>
    <col min="4" max="4" width="25.6640625" style="1" customWidth="1"/>
    <col min="5" max="5" width="20.6640625" style="1" customWidth="1"/>
    <col min="6" max="8" width="9.6640625" style="1" customWidth="1"/>
    <col min="9" max="12" width="17.6640625" style="2" customWidth="1"/>
    <col min="13" max="13" width="20.6640625" style="3" customWidth="1"/>
    <col min="14" max="14" width="13.6640625" style="4" customWidth="1"/>
    <col min="15" max="15" width="13.6640625" style="5" customWidth="1"/>
    <col min="16" max="16" width="13.6640625" style="6" customWidth="1"/>
    <col min="17" max="17" width="13.6640625" style="5" customWidth="1"/>
    <col min="18" max="18" width="13.6640625" style="7" customWidth="1"/>
    <col min="19" max="19" width="13.6640625" style="5" customWidth="1"/>
    <col min="20" max="20" width="13.6640625" style="8" customWidth="1"/>
    <col min="21" max="21" width="13.6640625" style="5" customWidth="1"/>
    <col min="22" max="22" width="17.6640625" style="2" hidden="1" customWidth="1"/>
    <col min="23" max="23" width="17.6640625" style="5" hidden="1" customWidth="1"/>
    <col min="24" max="24" width="17.6640625" style="2" hidden="1" customWidth="1"/>
    <col min="25" max="25" width="17.6640625" style="5" hidden="1" customWidth="1"/>
    <col min="26" max="26" width="17.6640625" style="9" customWidth="1"/>
    <col min="27" max="27" width="17.6640625" style="5" customWidth="1"/>
    <col min="28" max="28" width="17.6640625" style="10" customWidth="1"/>
    <col min="29" max="29" width="17.6640625" style="5" customWidth="1"/>
    <col min="30" max="31" width="17.6640625" style="2" hidden="1" customWidth="1"/>
    <col min="32" max="32" width="17.6640625" style="5" hidden="1" customWidth="1"/>
    <col min="33" max="33" width="17.6640625" style="9" customWidth="1"/>
    <col min="34" max="34" width="17.6640625" style="5" customWidth="1"/>
    <col min="35" max="35" width="19.6640625" style="2" hidden="1" customWidth="1"/>
    <col min="36" max="36" width="19.6640625" style="5" hidden="1" customWidth="1"/>
    <col min="37" max="37" width="17.6640625" style="3" hidden="1" customWidth="1"/>
    <col min="38" max="38" width="17.6640625" style="5" hidden="1" customWidth="1"/>
    <col min="39" max="39" width="17.6640625" style="3" hidden="1" customWidth="1"/>
    <col min="40" max="40" width="17.6640625" style="5" hidden="1" customWidth="1"/>
    <col min="41" max="41" width="17.6640625" style="2" hidden="1" customWidth="1"/>
    <col min="42" max="42" width="17.6640625" style="5" hidden="1" customWidth="1"/>
    <col min="43" max="44" width="17.6640625" style="2" hidden="1" customWidth="1"/>
    <col min="45" max="45" width="17.6640625" style="5" customWidth="1"/>
    <col min="46" max="46" width="17.6640625" style="11" customWidth="1"/>
    <col min="47" max="47" width="17.6640625" style="5" customWidth="1"/>
  </cols>
  <sheetData>
    <row r="1" spans="1:47" x14ac:dyDescent="0.3">
      <c r="AP1" s="5" t="s">
        <v>0</v>
      </c>
      <c r="AU1" s="5" t="s">
        <v>1</v>
      </c>
    </row>
    <row r="2" spans="1:47" ht="67.95" customHeight="1" x14ac:dyDescent="0.3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3" t="s">
        <v>14</v>
      </c>
      <c r="N2" s="14" t="s">
        <v>15</v>
      </c>
      <c r="O2" s="12" t="s">
        <v>16</v>
      </c>
      <c r="P2" s="15" t="s">
        <v>17</v>
      </c>
      <c r="Q2" s="12" t="s">
        <v>18</v>
      </c>
      <c r="R2" s="16" t="s">
        <v>19</v>
      </c>
      <c r="S2" s="12" t="s">
        <v>20</v>
      </c>
      <c r="T2" s="17" t="s">
        <v>21</v>
      </c>
      <c r="U2" s="12" t="s">
        <v>22</v>
      </c>
      <c r="V2" s="12" t="s">
        <v>23</v>
      </c>
      <c r="W2" s="12" t="s">
        <v>24</v>
      </c>
      <c r="X2" s="12" t="s">
        <v>25</v>
      </c>
      <c r="Y2" s="12" t="s">
        <v>26</v>
      </c>
      <c r="Z2" s="18" t="s">
        <v>27</v>
      </c>
      <c r="AA2" s="12" t="s">
        <v>28</v>
      </c>
      <c r="AB2" s="19" t="s">
        <v>29</v>
      </c>
      <c r="AC2" s="12" t="s">
        <v>30</v>
      </c>
      <c r="AD2" s="12" t="s">
        <v>31</v>
      </c>
      <c r="AE2" s="12" t="s">
        <v>32</v>
      </c>
      <c r="AF2" s="12" t="s">
        <v>33</v>
      </c>
      <c r="AG2" s="18" t="s">
        <v>34</v>
      </c>
      <c r="AH2" s="12" t="s">
        <v>35</v>
      </c>
      <c r="AI2" s="12" t="s">
        <v>36</v>
      </c>
      <c r="AJ2" s="12" t="s">
        <v>37</v>
      </c>
      <c r="AK2" s="13" t="s">
        <v>38</v>
      </c>
      <c r="AL2" s="12" t="s">
        <v>39</v>
      </c>
      <c r="AM2" s="13" t="s">
        <v>40</v>
      </c>
      <c r="AN2" s="12" t="s">
        <v>41</v>
      </c>
      <c r="AO2" s="12" t="s">
        <v>42</v>
      </c>
      <c r="AP2" s="12" t="s">
        <v>43</v>
      </c>
      <c r="AQ2" s="12" t="s">
        <v>44</v>
      </c>
      <c r="AR2" s="12" t="s">
        <v>45</v>
      </c>
      <c r="AS2" s="12" t="s">
        <v>46</v>
      </c>
      <c r="AT2" s="12" t="s">
        <v>47</v>
      </c>
      <c r="AU2" s="12" t="s">
        <v>48</v>
      </c>
    </row>
    <row r="3" spans="1:47" x14ac:dyDescent="0.3">
      <c r="A3" s="1" t="s">
        <v>70</v>
      </c>
      <c r="B3" s="1" t="s">
        <v>71</v>
      </c>
      <c r="C3" s="1" t="s">
        <v>72</v>
      </c>
      <c r="D3" s="1" t="s">
        <v>73</v>
      </c>
      <c r="E3" s="1" t="s">
        <v>55</v>
      </c>
      <c r="F3" s="1" t="s">
        <v>69</v>
      </c>
      <c r="G3" s="1" t="s">
        <v>52</v>
      </c>
      <c r="H3" s="1" t="s">
        <v>53</v>
      </c>
      <c r="I3" s="2">
        <v>3</v>
      </c>
      <c r="J3" s="2">
        <v>2.83</v>
      </c>
      <c r="K3" s="2">
        <f t="shared" ref="K3:K21" si="0">SUM(N3,P3,R3,T3,V3,X3,Z3,AB3,AE3,AG3,AI3)</f>
        <v>1.5899999999999999</v>
      </c>
      <c r="L3" s="2">
        <f t="shared" ref="L3:L21" si="1">SUM(M3,AD3,AK3,AM3,AO3,AQ3,AR3)</f>
        <v>0</v>
      </c>
      <c r="Z3" s="9">
        <v>0.59</v>
      </c>
      <c r="AA3" s="5">
        <v>59.684399999999997</v>
      </c>
      <c r="AB3" s="10">
        <v>1</v>
      </c>
      <c r="AC3" s="5">
        <v>91.04</v>
      </c>
      <c r="AL3" s="5" t="str">
        <f t="shared" ref="AL3:AL42" si="2">IF(AK3&gt;0,AK3*$AL$1,"")</f>
        <v/>
      </c>
      <c r="AN3" s="5" t="str">
        <f t="shared" ref="AN3:AN42" si="3">IF(AM3&gt;0,AM3*$AN$1,"")</f>
        <v/>
      </c>
      <c r="AP3" s="5" t="str">
        <f t="shared" ref="AP3:AP42" si="4">IF(AO3&gt;0,AO3*$AP$1,"")</f>
        <v/>
      </c>
      <c r="AS3" s="5">
        <f t="shared" ref="AS3:AS21" si="5">SUM(O3,Q3,S3,U3,W3,Y3,AA3,AC3,AF3,AH3,AJ3)</f>
        <v>150.7244</v>
      </c>
      <c r="AT3" s="11">
        <f t="shared" ref="AT3:AT42" si="6">(AS3/$AS$48)*100</f>
        <v>2.125476717848919E-2</v>
      </c>
      <c r="AU3" s="5">
        <f t="shared" ref="AU3:AU42" si="7">(AT3/100)*$AU$1</f>
        <v>21.254767178489189</v>
      </c>
    </row>
    <row r="4" spans="1:47" x14ac:dyDescent="0.3">
      <c r="A4" s="1" t="s">
        <v>74</v>
      </c>
      <c r="B4" s="1" t="s">
        <v>75</v>
      </c>
      <c r="C4" s="1" t="s">
        <v>76</v>
      </c>
      <c r="D4" s="1" t="s">
        <v>73</v>
      </c>
      <c r="E4" s="1" t="s">
        <v>54</v>
      </c>
      <c r="F4" s="1" t="s">
        <v>69</v>
      </c>
      <c r="G4" s="1" t="s">
        <v>52</v>
      </c>
      <c r="H4" s="1" t="s">
        <v>53</v>
      </c>
      <c r="I4" s="2">
        <v>3</v>
      </c>
      <c r="J4" s="2">
        <v>0.1</v>
      </c>
      <c r="K4" s="2">
        <f t="shared" si="0"/>
        <v>0.05</v>
      </c>
      <c r="L4" s="2">
        <f t="shared" si="1"/>
        <v>0</v>
      </c>
      <c r="AB4" s="10">
        <v>0.05</v>
      </c>
      <c r="AC4" s="5">
        <v>4.5519999999999996</v>
      </c>
      <c r="AL4" s="5" t="str">
        <f t="shared" si="2"/>
        <v/>
      </c>
      <c r="AN4" s="5" t="str">
        <f t="shared" si="3"/>
        <v/>
      </c>
      <c r="AP4" s="5" t="str">
        <f t="shared" si="4"/>
        <v/>
      </c>
      <c r="AS4" s="5">
        <f t="shared" si="5"/>
        <v>4.5519999999999996</v>
      </c>
      <c r="AT4" s="11">
        <f t="shared" si="6"/>
        <v>6.4191133085607095E-4</v>
      </c>
      <c r="AU4" s="5">
        <f t="shared" si="7"/>
        <v>0.64191133085607088</v>
      </c>
    </row>
    <row r="5" spans="1:47" x14ac:dyDescent="0.3">
      <c r="A5" s="1" t="s">
        <v>74</v>
      </c>
      <c r="B5" s="1" t="s">
        <v>75</v>
      </c>
      <c r="C5" s="1" t="s">
        <v>76</v>
      </c>
      <c r="D5" s="1" t="s">
        <v>73</v>
      </c>
      <c r="E5" s="1" t="s">
        <v>55</v>
      </c>
      <c r="F5" s="1" t="s">
        <v>69</v>
      </c>
      <c r="G5" s="1" t="s">
        <v>52</v>
      </c>
      <c r="H5" s="1" t="s">
        <v>53</v>
      </c>
      <c r="I5" s="2">
        <v>3</v>
      </c>
      <c r="J5" s="2">
        <v>2.78</v>
      </c>
      <c r="K5" s="2">
        <f t="shared" si="0"/>
        <v>2.44</v>
      </c>
      <c r="L5" s="2">
        <f t="shared" si="1"/>
        <v>0</v>
      </c>
      <c r="Z5" s="9">
        <v>1.01</v>
      </c>
      <c r="AA5" s="5">
        <v>102.1716</v>
      </c>
      <c r="AB5" s="10">
        <v>1.43</v>
      </c>
      <c r="AC5" s="5">
        <v>130.18719999999999</v>
      </c>
      <c r="AL5" s="5" t="str">
        <f t="shared" si="2"/>
        <v/>
      </c>
      <c r="AN5" s="5" t="str">
        <f t="shared" si="3"/>
        <v/>
      </c>
      <c r="AP5" s="5" t="str">
        <f t="shared" si="4"/>
        <v/>
      </c>
      <c r="AS5" s="5">
        <f t="shared" si="5"/>
        <v>232.35879999999997</v>
      </c>
      <c r="AT5" s="11">
        <f t="shared" si="6"/>
        <v>3.276664027770642E-2</v>
      </c>
      <c r="AU5" s="5">
        <f t="shared" si="7"/>
        <v>32.766640277706422</v>
      </c>
    </row>
    <row r="6" spans="1:47" x14ac:dyDescent="0.3">
      <c r="A6" s="1" t="s">
        <v>77</v>
      </c>
      <c r="B6" s="1" t="s">
        <v>78</v>
      </c>
      <c r="C6" s="1" t="s">
        <v>79</v>
      </c>
      <c r="D6" s="1" t="s">
        <v>80</v>
      </c>
      <c r="E6" s="1" t="s">
        <v>64</v>
      </c>
      <c r="F6" s="1" t="s">
        <v>51</v>
      </c>
      <c r="G6" s="1" t="s">
        <v>52</v>
      </c>
      <c r="H6" s="1" t="s">
        <v>53</v>
      </c>
      <c r="I6" s="2">
        <v>99.5</v>
      </c>
      <c r="J6" s="2">
        <v>38.950000000000003</v>
      </c>
      <c r="K6" s="2">
        <f t="shared" si="0"/>
        <v>38.049999999999997</v>
      </c>
      <c r="L6" s="2">
        <f t="shared" si="1"/>
        <v>0</v>
      </c>
      <c r="N6" s="4">
        <v>7.65</v>
      </c>
      <c r="O6" s="5">
        <v>13153.21875</v>
      </c>
      <c r="P6" s="6">
        <v>26.93</v>
      </c>
      <c r="Q6" s="5">
        <v>35644.682500000003</v>
      </c>
      <c r="R6" s="7">
        <v>3.47</v>
      </c>
      <c r="S6" s="5">
        <v>1961.0287499999999</v>
      </c>
      <c r="AL6" s="5" t="str">
        <f t="shared" si="2"/>
        <v/>
      </c>
      <c r="AN6" s="5" t="str">
        <f t="shared" si="3"/>
        <v/>
      </c>
      <c r="AP6" s="5" t="str">
        <f t="shared" si="4"/>
        <v/>
      </c>
      <c r="AS6" s="5">
        <f t="shared" si="5"/>
        <v>50758.93</v>
      </c>
      <c r="AT6" s="11">
        <f t="shared" si="6"/>
        <v>7.157893741021562</v>
      </c>
      <c r="AU6" s="5">
        <f t="shared" si="7"/>
        <v>7157.8937410215622</v>
      </c>
    </row>
    <row r="7" spans="1:47" x14ac:dyDescent="0.3">
      <c r="A7" s="1" t="s">
        <v>77</v>
      </c>
      <c r="B7" s="1" t="s">
        <v>78</v>
      </c>
      <c r="C7" s="1" t="s">
        <v>79</v>
      </c>
      <c r="D7" s="1" t="s">
        <v>80</v>
      </c>
      <c r="E7" s="1" t="s">
        <v>61</v>
      </c>
      <c r="F7" s="1" t="s">
        <v>51</v>
      </c>
      <c r="G7" s="1" t="s">
        <v>52</v>
      </c>
      <c r="H7" s="1" t="s">
        <v>53</v>
      </c>
      <c r="I7" s="2">
        <v>99.5</v>
      </c>
      <c r="J7" s="2">
        <v>19.239999999999998</v>
      </c>
      <c r="K7" s="2">
        <f t="shared" si="0"/>
        <v>19.229999999999997</v>
      </c>
      <c r="L7" s="2">
        <f t="shared" si="1"/>
        <v>0</v>
      </c>
      <c r="P7" s="6">
        <v>8.69</v>
      </c>
      <c r="Q7" s="5">
        <v>18021.849999999999</v>
      </c>
      <c r="R7" s="7">
        <v>10.35</v>
      </c>
      <c r="S7" s="5">
        <v>8687.1150000000016</v>
      </c>
      <c r="Z7" s="9">
        <v>0.13</v>
      </c>
      <c r="AA7" s="5">
        <v>13.1508</v>
      </c>
      <c r="AB7" s="10">
        <v>0.06</v>
      </c>
      <c r="AC7" s="5">
        <v>5.4624000000000006</v>
      </c>
      <c r="AL7" s="5" t="str">
        <f t="shared" si="2"/>
        <v/>
      </c>
      <c r="AN7" s="5" t="str">
        <f t="shared" si="3"/>
        <v/>
      </c>
      <c r="AP7" s="5" t="str">
        <f t="shared" si="4"/>
        <v/>
      </c>
      <c r="AS7" s="5">
        <f t="shared" si="5"/>
        <v>26727.5782</v>
      </c>
      <c r="AT7" s="11">
        <f t="shared" si="6"/>
        <v>3.7690543262130296</v>
      </c>
      <c r="AU7" s="5">
        <f t="shared" si="7"/>
        <v>3769.0543262130295</v>
      </c>
    </row>
    <row r="8" spans="1:47" x14ac:dyDescent="0.3">
      <c r="A8" s="1" t="s">
        <v>77</v>
      </c>
      <c r="B8" s="1" t="s">
        <v>78</v>
      </c>
      <c r="C8" s="1" t="s">
        <v>79</v>
      </c>
      <c r="D8" s="1" t="s">
        <v>80</v>
      </c>
      <c r="E8" s="1" t="s">
        <v>81</v>
      </c>
      <c r="F8" s="1" t="s">
        <v>51</v>
      </c>
      <c r="G8" s="1" t="s">
        <v>52</v>
      </c>
      <c r="H8" s="1" t="s">
        <v>53</v>
      </c>
      <c r="I8" s="2">
        <v>99.5</v>
      </c>
      <c r="J8" s="2">
        <v>37.840000000000003</v>
      </c>
      <c r="K8" s="2">
        <f t="shared" si="0"/>
        <v>7.75</v>
      </c>
      <c r="L8" s="2">
        <f t="shared" si="1"/>
        <v>0</v>
      </c>
      <c r="P8" s="6">
        <v>3.71</v>
      </c>
      <c r="Q8" s="5">
        <v>4901.8374999999996</v>
      </c>
      <c r="R8" s="7">
        <v>4.04</v>
      </c>
      <c r="S8" s="5">
        <v>2128.5749999999998</v>
      </c>
      <c r="AL8" s="5" t="str">
        <f t="shared" si="2"/>
        <v/>
      </c>
      <c r="AN8" s="5" t="str">
        <f t="shared" si="3"/>
        <v/>
      </c>
      <c r="AP8" s="5" t="str">
        <f t="shared" si="4"/>
        <v/>
      </c>
      <c r="AS8" s="5">
        <f t="shared" si="5"/>
        <v>7030.4124999999995</v>
      </c>
      <c r="AT8" s="11">
        <f t="shared" si="6"/>
        <v>0.99141068636690621</v>
      </c>
      <c r="AU8" s="5">
        <f t="shared" si="7"/>
        <v>991.41068636690625</v>
      </c>
    </row>
    <row r="9" spans="1:47" x14ac:dyDescent="0.3">
      <c r="A9" s="1" t="s">
        <v>82</v>
      </c>
      <c r="B9" s="1" t="s">
        <v>83</v>
      </c>
      <c r="C9" s="1" t="s">
        <v>84</v>
      </c>
      <c r="D9" s="1" t="s">
        <v>73</v>
      </c>
      <c r="E9" s="1" t="s">
        <v>61</v>
      </c>
      <c r="F9" s="1" t="s">
        <v>51</v>
      </c>
      <c r="G9" s="1" t="s">
        <v>52</v>
      </c>
      <c r="H9" s="1" t="s">
        <v>53</v>
      </c>
      <c r="I9" s="2">
        <v>13.29</v>
      </c>
      <c r="J9" s="2">
        <v>13.25</v>
      </c>
      <c r="K9" s="2">
        <f t="shared" si="0"/>
        <v>13.25</v>
      </c>
      <c r="L9" s="2">
        <f t="shared" si="1"/>
        <v>0</v>
      </c>
      <c r="P9" s="6">
        <v>3.22</v>
      </c>
      <c r="Q9" s="5">
        <v>4262.3525</v>
      </c>
      <c r="R9" s="7">
        <v>9.85</v>
      </c>
      <c r="S9" s="5">
        <v>7835.6849999999986</v>
      </c>
      <c r="Z9" s="9">
        <v>0.18</v>
      </c>
      <c r="AA9" s="5">
        <v>18.2088</v>
      </c>
      <c r="AL9" s="5" t="str">
        <f t="shared" si="2"/>
        <v/>
      </c>
      <c r="AN9" s="5" t="str">
        <f t="shared" si="3"/>
        <v/>
      </c>
      <c r="AP9" s="5" t="str">
        <f t="shared" si="4"/>
        <v/>
      </c>
      <c r="AS9" s="5">
        <f t="shared" si="5"/>
        <v>12116.246299999999</v>
      </c>
      <c r="AT9" s="11">
        <f t="shared" si="6"/>
        <v>1.7086018865142674</v>
      </c>
      <c r="AU9" s="5">
        <f t="shared" si="7"/>
        <v>1708.6018865142673</v>
      </c>
    </row>
    <row r="10" spans="1:47" x14ac:dyDescent="0.3">
      <c r="A10" s="1" t="s">
        <v>85</v>
      </c>
      <c r="B10" s="1" t="s">
        <v>86</v>
      </c>
      <c r="C10" s="1" t="s">
        <v>87</v>
      </c>
      <c r="D10" s="1" t="s">
        <v>68</v>
      </c>
      <c r="E10" s="1" t="s">
        <v>61</v>
      </c>
      <c r="F10" s="1" t="s">
        <v>51</v>
      </c>
      <c r="G10" s="1" t="s">
        <v>52</v>
      </c>
      <c r="H10" s="1" t="s">
        <v>53</v>
      </c>
      <c r="I10" s="2">
        <v>3.68</v>
      </c>
      <c r="J10" s="2">
        <v>3.22</v>
      </c>
      <c r="K10" s="2">
        <f t="shared" si="0"/>
        <v>1.4300000000000002</v>
      </c>
      <c r="L10" s="2">
        <f t="shared" si="1"/>
        <v>0</v>
      </c>
      <c r="Z10" s="9">
        <v>1.04</v>
      </c>
      <c r="AA10" s="5">
        <v>105.2064</v>
      </c>
      <c r="AB10" s="10">
        <v>0.39</v>
      </c>
      <c r="AC10" s="5">
        <v>35.505600000000001</v>
      </c>
      <c r="AL10" s="5" t="str">
        <f t="shared" si="2"/>
        <v/>
      </c>
      <c r="AN10" s="5" t="str">
        <f t="shared" si="3"/>
        <v/>
      </c>
      <c r="AP10" s="5" t="str">
        <f t="shared" si="4"/>
        <v/>
      </c>
      <c r="AS10" s="5">
        <f t="shared" si="5"/>
        <v>140.71199999999999</v>
      </c>
      <c r="AT10" s="11">
        <f t="shared" si="6"/>
        <v>1.9842844285461216E-2</v>
      </c>
      <c r="AU10" s="5">
        <f t="shared" si="7"/>
        <v>19.842844285461215</v>
      </c>
    </row>
    <row r="11" spans="1:47" x14ac:dyDescent="0.3">
      <c r="A11" s="1" t="s">
        <v>88</v>
      </c>
      <c r="B11" s="1" t="s">
        <v>89</v>
      </c>
      <c r="C11" s="1" t="s">
        <v>90</v>
      </c>
      <c r="D11" s="1" t="s">
        <v>68</v>
      </c>
      <c r="E11" s="1" t="s">
        <v>61</v>
      </c>
      <c r="F11" s="1" t="s">
        <v>51</v>
      </c>
      <c r="G11" s="1" t="s">
        <v>52</v>
      </c>
      <c r="H11" s="1" t="s">
        <v>53</v>
      </c>
      <c r="I11" s="2">
        <v>3</v>
      </c>
      <c r="J11" s="2">
        <v>2.72</v>
      </c>
      <c r="K11" s="2">
        <f t="shared" si="0"/>
        <v>2.6799999999999997</v>
      </c>
      <c r="L11" s="2">
        <f t="shared" si="1"/>
        <v>0</v>
      </c>
      <c r="R11" s="7">
        <v>0.6</v>
      </c>
      <c r="S11" s="5">
        <v>505.8</v>
      </c>
      <c r="Z11" s="9">
        <v>1.7</v>
      </c>
      <c r="AA11" s="5">
        <v>171.97200000000001</v>
      </c>
      <c r="AB11" s="10">
        <v>0.38</v>
      </c>
      <c r="AC11" s="5">
        <v>34.595200000000013</v>
      </c>
      <c r="AL11" s="5" t="str">
        <f t="shared" si="2"/>
        <v/>
      </c>
      <c r="AN11" s="5" t="str">
        <f t="shared" si="3"/>
        <v/>
      </c>
      <c r="AP11" s="5" t="str">
        <f t="shared" si="4"/>
        <v/>
      </c>
      <c r="AS11" s="5">
        <f t="shared" si="5"/>
        <v>712.36720000000003</v>
      </c>
      <c r="AT11" s="11">
        <f t="shared" si="6"/>
        <v>0.10045619011647912</v>
      </c>
      <c r="AU11" s="5">
        <f t="shared" si="7"/>
        <v>100.45619011647912</v>
      </c>
    </row>
    <row r="12" spans="1:47" x14ac:dyDescent="0.3">
      <c r="A12" s="1" t="s">
        <v>91</v>
      </c>
      <c r="B12" s="1" t="s">
        <v>92</v>
      </c>
      <c r="C12" s="1" t="s">
        <v>93</v>
      </c>
      <c r="D12" s="1" t="s">
        <v>73</v>
      </c>
      <c r="E12" s="1" t="s">
        <v>50</v>
      </c>
      <c r="F12" s="1" t="s">
        <v>51</v>
      </c>
      <c r="G12" s="1" t="s">
        <v>52</v>
      </c>
      <c r="H12" s="1" t="s">
        <v>53</v>
      </c>
      <c r="I12" s="2">
        <v>159.80000000000001</v>
      </c>
      <c r="J12" s="2">
        <v>40.130000000000003</v>
      </c>
      <c r="K12" s="2">
        <f t="shared" si="0"/>
        <v>5.95</v>
      </c>
      <c r="L12" s="2">
        <f t="shared" si="1"/>
        <v>0</v>
      </c>
      <c r="R12" s="7">
        <v>1.84</v>
      </c>
      <c r="S12" s="5">
        <v>969.45</v>
      </c>
      <c r="Z12" s="9">
        <v>1.28</v>
      </c>
      <c r="AA12" s="5">
        <v>80.927999999999997</v>
      </c>
      <c r="AB12" s="10">
        <v>2.83</v>
      </c>
      <c r="AC12" s="5">
        <v>161.02699999999999</v>
      </c>
      <c r="AL12" s="5" t="str">
        <f t="shared" si="2"/>
        <v/>
      </c>
      <c r="AN12" s="5" t="str">
        <f t="shared" si="3"/>
        <v/>
      </c>
      <c r="AP12" s="5" t="str">
        <f t="shared" si="4"/>
        <v/>
      </c>
      <c r="AS12" s="5">
        <f t="shared" si="5"/>
        <v>1211.4050000000002</v>
      </c>
      <c r="AT12" s="11">
        <f t="shared" si="6"/>
        <v>0.1708292169937827</v>
      </c>
      <c r="AU12" s="5">
        <f t="shared" si="7"/>
        <v>170.82921699378269</v>
      </c>
    </row>
    <row r="13" spans="1:47" x14ac:dyDescent="0.3">
      <c r="A13" s="1" t="s">
        <v>91</v>
      </c>
      <c r="B13" s="1" t="s">
        <v>92</v>
      </c>
      <c r="C13" s="1" t="s">
        <v>93</v>
      </c>
      <c r="D13" s="1" t="s">
        <v>73</v>
      </c>
      <c r="E13" s="1" t="s">
        <v>54</v>
      </c>
      <c r="F13" s="1" t="s">
        <v>51</v>
      </c>
      <c r="G13" s="1" t="s">
        <v>52</v>
      </c>
      <c r="H13" s="1" t="s">
        <v>53</v>
      </c>
      <c r="I13" s="2">
        <v>159.80000000000001</v>
      </c>
      <c r="J13" s="2">
        <v>37.93</v>
      </c>
      <c r="K13" s="2">
        <f t="shared" si="0"/>
        <v>37.03</v>
      </c>
      <c r="L13" s="2">
        <f t="shared" si="1"/>
        <v>0</v>
      </c>
      <c r="P13" s="6">
        <v>23.49</v>
      </c>
      <c r="Q13" s="5">
        <v>31036.162499999999</v>
      </c>
      <c r="R13" s="7">
        <v>13.43</v>
      </c>
      <c r="S13" s="5">
        <v>7075.9312499999996</v>
      </c>
      <c r="T13" s="8">
        <v>0.11</v>
      </c>
      <c r="U13" s="5">
        <v>17.386875</v>
      </c>
      <c r="AL13" s="5" t="str">
        <f t="shared" si="2"/>
        <v/>
      </c>
      <c r="AN13" s="5" t="str">
        <f t="shared" si="3"/>
        <v/>
      </c>
      <c r="AP13" s="5" t="str">
        <f t="shared" si="4"/>
        <v/>
      </c>
      <c r="AS13" s="5">
        <f t="shared" si="5"/>
        <v>38129.480624999997</v>
      </c>
      <c r="AT13" s="11">
        <f t="shared" si="6"/>
        <v>5.3769212769869341</v>
      </c>
      <c r="AU13" s="5">
        <f t="shared" si="7"/>
        <v>5376.9212769869337</v>
      </c>
    </row>
    <row r="14" spans="1:47" x14ac:dyDescent="0.3">
      <c r="A14" s="1" t="s">
        <v>91</v>
      </c>
      <c r="B14" s="1" t="s">
        <v>92</v>
      </c>
      <c r="C14" s="1" t="s">
        <v>93</v>
      </c>
      <c r="D14" s="1" t="s">
        <v>73</v>
      </c>
      <c r="E14" s="1" t="s">
        <v>63</v>
      </c>
      <c r="F14" s="1" t="s">
        <v>51</v>
      </c>
      <c r="G14" s="1" t="s">
        <v>52</v>
      </c>
      <c r="H14" s="1" t="s">
        <v>53</v>
      </c>
      <c r="I14" s="2">
        <v>159.80000000000001</v>
      </c>
      <c r="J14" s="2">
        <v>39.340000000000003</v>
      </c>
      <c r="K14" s="2">
        <f t="shared" si="0"/>
        <v>35.25</v>
      </c>
      <c r="L14" s="2">
        <f t="shared" si="1"/>
        <v>0</v>
      </c>
      <c r="N14" s="4">
        <v>2.08</v>
      </c>
      <c r="O14" s="5">
        <v>3576.3</v>
      </c>
      <c r="P14" s="6">
        <v>24.71</v>
      </c>
      <c r="Q14" s="5">
        <v>32648.087500000001</v>
      </c>
      <c r="R14" s="7">
        <v>8.4600000000000009</v>
      </c>
      <c r="S14" s="5">
        <v>4457.3625000000002</v>
      </c>
      <c r="AL14" s="5" t="str">
        <f t="shared" si="2"/>
        <v/>
      </c>
      <c r="AN14" s="5" t="str">
        <f t="shared" si="3"/>
        <v/>
      </c>
      <c r="AP14" s="5" t="str">
        <f t="shared" si="4"/>
        <v/>
      </c>
      <c r="AS14" s="5">
        <f t="shared" si="5"/>
        <v>40681.750000000007</v>
      </c>
      <c r="AT14" s="11">
        <f t="shared" si="6"/>
        <v>5.7368357390276739</v>
      </c>
      <c r="AU14" s="5">
        <f t="shared" si="7"/>
        <v>5736.8357390276733</v>
      </c>
    </row>
    <row r="15" spans="1:47" x14ac:dyDescent="0.3">
      <c r="A15" s="1" t="s">
        <v>94</v>
      </c>
      <c r="B15" s="1" t="s">
        <v>83</v>
      </c>
      <c r="C15" s="1" t="s">
        <v>84</v>
      </c>
      <c r="D15" s="1" t="s">
        <v>73</v>
      </c>
      <c r="E15" s="1" t="s">
        <v>59</v>
      </c>
      <c r="F15" s="1" t="s">
        <v>51</v>
      </c>
      <c r="G15" s="1" t="s">
        <v>52</v>
      </c>
      <c r="H15" s="1" t="s">
        <v>53</v>
      </c>
      <c r="I15" s="2">
        <v>20</v>
      </c>
      <c r="J15" s="2">
        <v>19.3</v>
      </c>
      <c r="K15" s="2">
        <f t="shared" si="0"/>
        <v>5.35</v>
      </c>
      <c r="L15" s="2">
        <f t="shared" si="1"/>
        <v>0</v>
      </c>
      <c r="P15" s="6">
        <v>1.37</v>
      </c>
      <c r="Q15" s="5">
        <v>1810.1125</v>
      </c>
      <c r="R15" s="7">
        <v>3.98</v>
      </c>
      <c r="S15" s="5">
        <v>2112.7687500000002</v>
      </c>
      <c r="AL15" s="5" t="str">
        <f t="shared" si="2"/>
        <v/>
      </c>
      <c r="AN15" s="5" t="str">
        <f t="shared" si="3"/>
        <v/>
      </c>
      <c r="AP15" s="5" t="str">
        <f t="shared" si="4"/>
        <v/>
      </c>
      <c r="AS15" s="5">
        <f t="shared" si="5"/>
        <v>3922.8812500000004</v>
      </c>
      <c r="AT15" s="11">
        <f t="shared" si="6"/>
        <v>0.55319462301797617</v>
      </c>
      <c r="AU15" s="5">
        <f t="shared" si="7"/>
        <v>553.19462301797614</v>
      </c>
    </row>
    <row r="16" spans="1:47" x14ac:dyDescent="0.3">
      <c r="A16" s="1" t="s">
        <v>95</v>
      </c>
      <c r="B16" s="1" t="s">
        <v>96</v>
      </c>
      <c r="C16" s="1" t="s">
        <v>97</v>
      </c>
      <c r="D16" s="1" t="s">
        <v>73</v>
      </c>
      <c r="E16" s="1" t="s">
        <v>57</v>
      </c>
      <c r="F16" s="1" t="s">
        <v>56</v>
      </c>
      <c r="G16" s="1" t="s">
        <v>52</v>
      </c>
      <c r="H16" s="1" t="s">
        <v>53</v>
      </c>
      <c r="I16" s="2">
        <v>37.15</v>
      </c>
      <c r="J16" s="2">
        <v>35.76</v>
      </c>
      <c r="K16" s="2">
        <f t="shared" si="0"/>
        <v>35.479999999999997</v>
      </c>
      <c r="L16" s="2">
        <f t="shared" si="1"/>
        <v>0</v>
      </c>
      <c r="N16" s="4">
        <v>9.91</v>
      </c>
      <c r="O16" s="5">
        <v>26533.395</v>
      </c>
      <c r="P16" s="6">
        <v>21.72</v>
      </c>
      <c r="Q16" s="5">
        <v>45400.792500000003</v>
      </c>
      <c r="R16" s="7">
        <v>3.58</v>
      </c>
      <c r="S16" s="5">
        <v>3017.94</v>
      </c>
      <c r="Z16" s="9">
        <v>0.12</v>
      </c>
      <c r="AA16" s="5">
        <v>12.139200000000001</v>
      </c>
      <c r="AB16" s="10">
        <v>0.15</v>
      </c>
      <c r="AC16" s="5">
        <v>13.656000000000001</v>
      </c>
      <c r="AL16" s="5" t="str">
        <f t="shared" si="2"/>
        <v/>
      </c>
      <c r="AN16" s="5" t="str">
        <f t="shared" si="3"/>
        <v/>
      </c>
      <c r="AP16" s="5" t="str">
        <f t="shared" si="4"/>
        <v/>
      </c>
      <c r="AS16" s="5">
        <f t="shared" si="5"/>
        <v>74977.92270000001</v>
      </c>
      <c r="AT16" s="11">
        <f t="shared" si="6"/>
        <v>10.573193792877992</v>
      </c>
      <c r="AU16" s="5">
        <f t="shared" si="7"/>
        <v>10573.193792877993</v>
      </c>
    </row>
    <row r="17" spans="1:47" x14ac:dyDescent="0.3">
      <c r="A17" s="1" t="s">
        <v>98</v>
      </c>
      <c r="B17" s="1" t="s">
        <v>99</v>
      </c>
      <c r="C17" s="1" t="s">
        <v>100</v>
      </c>
      <c r="D17" s="1" t="s">
        <v>73</v>
      </c>
      <c r="E17" s="1" t="s">
        <v>57</v>
      </c>
      <c r="F17" s="1" t="s">
        <v>56</v>
      </c>
      <c r="G17" s="1" t="s">
        <v>52</v>
      </c>
      <c r="H17" s="1" t="s">
        <v>53</v>
      </c>
      <c r="I17" s="2">
        <v>3</v>
      </c>
      <c r="J17" s="2">
        <v>2.64</v>
      </c>
      <c r="K17" s="2">
        <f t="shared" si="0"/>
        <v>2.63</v>
      </c>
      <c r="L17" s="2">
        <f t="shared" si="1"/>
        <v>0</v>
      </c>
      <c r="N17" s="4">
        <v>7.0000000000000007E-2</v>
      </c>
      <c r="O17" s="5">
        <v>192.57</v>
      </c>
      <c r="P17" s="6">
        <v>0.02</v>
      </c>
      <c r="Q17" s="5">
        <v>42.28</v>
      </c>
      <c r="Z17" s="9">
        <v>1.05</v>
      </c>
      <c r="AA17" s="5">
        <v>106.218</v>
      </c>
      <c r="AB17" s="10">
        <v>1.49</v>
      </c>
      <c r="AC17" s="5">
        <v>135.64959999999999</v>
      </c>
      <c r="AL17" s="5" t="str">
        <f t="shared" si="2"/>
        <v/>
      </c>
      <c r="AN17" s="5" t="str">
        <f t="shared" si="3"/>
        <v/>
      </c>
      <c r="AP17" s="5" t="str">
        <f t="shared" si="4"/>
        <v/>
      </c>
      <c r="AS17" s="5">
        <f t="shared" si="5"/>
        <v>476.71759999999995</v>
      </c>
      <c r="AT17" s="11">
        <f t="shared" si="6"/>
        <v>6.7225489687722337E-2</v>
      </c>
      <c r="AU17" s="5">
        <f t="shared" si="7"/>
        <v>67.22548968772233</v>
      </c>
    </row>
    <row r="18" spans="1:47" x14ac:dyDescent="0.3">
      <c r="A18" s="1" t="s">
        <v>101</v>
      </c>
      <c r="B18" s="1" t="s">
        <v>96</v>
      </c>
      <c r="C18" s="1" t="s">
        <v>97</v>
      </c>
      <c r="D18" s="1" t="s">
        <v>73</v>
      </c>
      <c r="E18" s="1" t="s">
        <v>59</v>
      </c>
      <c r="F18" s="1" t="s">
        <v>56</v>
      </c>
      <c r="G18" s="1" t="s">
        <v>52</v>
      </c>
      <c r="H18" s="1" t="s">
        <v>53</v>
      </c>
      <c r="I18" s="2">
        <v>195.18</v>
      </c>
      <c r="J18" s="2">
        <v>36.17</v>
      </c>
      <c r="K18" s="2">
        <f t="shared" si="0"/>
        <v>3.2399999999999998</v>
      </c>
      <c r="L18" s="2">
        <f t="shared" si="1"/>
        <v>0</v>
      </c>
      <c r="P18" s="6">
        <v>0.17</v>
      </c>
      <c r="Q18" s="5">
        <v>224.61250000000001</v>
      </c>
      <c r="R18" s="7">
        <v>3.01</v>
      </c>
      <c r="S18" s="5">
        <v>1585.89375</v>
      </c>
      <c r="T18" s="8">
        <v>0.06</v>
      </c>
      <c r="U18" s="5">
        <v>9.4837499999999988</v>
      </c>
      <c r="AL18" s="5" t="str">
        <f t="shared" si="2"/>
        <v/>
      </c>
      <c r="AN18" s="5" t="str">
        <f t="shared" si="3"/>
        <v/>
      </c>
      <c r="AP18" s="5" t="str">
        <f t="shared" si="4"/>
        <v/>
      </c>
      <c r="AS18" s="5">
        <f t="shared" si="5"/>
        <v>1819.99</v>
      </c>
      <c r="AT18" s="11">
        <f t="shared" si="6"/>
        <v>0.25665030822599755</v>
      </c>
      <c r="AU18" s="5">
        <f t="shared" si="7"/>
        <v>256.65030822599755</v>
      </c>
    </row>
    <row r="19" spans="1:47" x14ac:dyDescent="0.3">
      <c r="A19" s="1" t="s">
        <v>101</v>
      </c>
      <c r="B19" s="1" t="s">
        <v>96</v>
      </c>
      <c r="C19" s="1" t="s">
        <v>97</v>
      </c>
      <c r="D19" s="1" t="s">
        <v>73</v>
      </c>
      <c r="E19" s="1" t="s">
        <v>81</v>
      </c>
      <c r="F19" s="1" t="s">
        <v>56</v>
      </c>
      <c r="G19" s="1" t="s">
        <v>52</v>
      </c>
      <c r="H19" s="1" t="s">
        <v>53</v>
      </c>
      <c r="I19" s="2">
        <v>195.18</v>
      </c>
      <c r="J19" s="2">
        <v>38.14</v>
      </c>
      <c r="K19" s="2">
        <f t="shared" si="0"/>
        <v>21.459999999999997</v>
      </c>
      <c r="L19" s="2">
        <f t="shared" si="1"/>
        <v>0</v>
      </c>
      <c r="P19" s="6">
        <v>6.66</v>
      </c>
      <c r="Q19" s="5">
        <v>8799.5249999999996</v>
      </c>
      <c r="R19" s="7">
        <v>14.31</v>
      </c>
      <c r="S19" s="5">
        <v>8475.3112499999988</v>
      </c>
      <c r="T19" s="8">
        <v>0.49</v>
      </c>
      <c r="U19" s="5">
        <v>108.430875</v>
      </c>
      <c r="AL19" s="5" t="str">
        <f t="shared" si="2"/>
        <v/>
      </c>
      <c r="AN19" s="5" t="str">
        <f t="shared" si="3"/>
        <v/>
      </c>
      <c r="AP19" s="5" t="str">
        <f t="shared" si="4"/>
        <v/>
      </c>
      <c r="AS19" s="5">
        <f t="shared" si="5"/>
        <v>17383.267124999998</v>
      </c>
      <c r="AT19" s="11">
        <f t="shared" si="6"/>
        <v>2.451343614858378</v>
      </c>
      <c r="AU19" s="5">
        <f t="shared" si="7"/>
        <v>2451.3436148583778</v>
      </c>
    </row>
    <row r="20" spans="1:47" x14ac:dyDescent="0.3">
      <c r="A20" s="1" t="s">
        <v>101</v>
      </c>
      <c r="B20" s="1" t="s">
        <v>96</v>
      </c>
      <c r="C20" s="1" t="s">
        <v>97</v>
      </c>
      <c r="D20" s="1" t="s">
        <v>73</v>
      </c>
      <c r="E20" s="1" t="s">
        <v>102</v>
      </c>
      <c r="F20" s="1" t="s">
        <v>56</v>
      </c>
      <c r="G20" s="1" t="s">
        <v>52</v>
      </c>
      <c r="H20" s="1" t="s">
        <v>53</v>
      </c>
      <c r="I20" s="2">
        <v>195.18</v>
      </c>
      <c r="J20" s="2">
        <v>41.02</v>
      </c>
      <c r="K20" s="2">
        <f t="shared" si="0"/>
        <v>40</v>
      </c>
      <c r="L20" s="2">
        <f t="shared" si="1"/>
        <v>0</v>
      </c>
      <c r="N20" s="4">
        <v>5.04</v>
      </c>
      <c r="O20" s="5">
        <v>12104.4</v>
      </c>
      <c r="P20" s="6">
        <v>24.38</v>
      </c>
      <c r="Q20" s="5">
        <v>40551.805</v>
      </c>
      <c r="R20" s="7">
        <v>10.58</v>
      </c>
      <c r="S20" s="5">
        <v>6937.89</v>
      </c>
      <c r="AL20" s="5" t="str">
        <f t="shared" si="2"/>
        <v/>
      </c>
      <c r="AN20" s="5" t="str">
        <f t="shared" si="3"/>
        <v/>
      </c>
      <c r="AP20" s="5" t="str">
        <f t="shared" si="4"/>
        <v/>
      </c>
      <c r="AS20" s="5">
        <f t="shared" si="5"/>
        <v>59594.095000000001</v>
      </c>
      <c r="AT20" s="11">
        <f t="shared" si="6"/>
        <v>8.4038059825600016</v>
      </c>
      <c r="AU20" s="5">
        <f t="shared" si="7"/>
        <v>8403.8059825600012</v>
      </c>
    </row>
    <row r="21" spans="1:47" x14ac:dyDescent="0.3">
      <c r="A21" s="1" t="s">
        <v>101</v>
      </c>
      <c r="B21" s="1" t="s">
        <v>96</v>
      </c>
      <c r="C21" s="1" t="s">
        <v>97</v>
      </c>
      <c r="D21" s="1" t="s">
        <v>73</v>
      </c>
      <c r="E21" s="1" t="s">
        <v>103</v>
      </c>
      <c r="F21" s="1" t="s">
        <v>56</v>
      </c>
      <c r="G21" s="1" t="s">
        <v>52</v>
      </c>
      <c r="H21" s="1" t="s">
        <v>53</v>
      </c>
      <c r="I21" s="2">
        <v>195.18</v>
      </c>
      <c r="J21" s="2">
        <v>35.75</v>
      </c>
      <c r="K21" s="2">
        <f t="shared" si="0"/>
        <v>17.29</v>
      </c>
      <c r="L21" s="2">
        <f t="shared" si="1"/>
        <v>0</v>
      </c>
      <c r="P21" s="6">
        <v>9.1999999999999993</v>
      </c>
      <c r="Q21" s="5">
        <v>13328.77</v>
      </c>
      <c r="R21" s="7">
        <v>8.02</v>
      </c>
      <c r="S21" s="5">
        <v>5000.0437500000007</v>
      </c>
      <c r="Z21" s="9">
        <v>0.06</v>
      </c>
      <c r="AA21" s="5">
        <v>3.793499999999999</v>
      </c>
      <c r="AB21" s="10">
        <v>0.01</v>
      </c>
      <c r="AC21" s="5">
        <v>0.56900000000000006</v>
      </c>
      <c r="AL21" s="5" t="str">
        <f t="shared" si="2"/>
        <v/>
      </c>
      <c r="AN21" s="5" t="str">
        <f t="shared" si="3"/>
        <v/>
      </c>
      <c r="AP21" s="5" t="str">
        <f t="shared" si="4"/>
        <v/>
      </c>
      <c r="AS21" s="5">
        <f t="shared" si="5"/>
        <v>18333.17625</v>
      </c>
      <c r="AT21" s="11">
        <f t="shared" si="6"/>
        <v>2.5852973562074721</v>
      </c>
      <c r="AU21" s="5">
        <f t="shared" si="7"/>
        <v>2585.2973562074721</v>
      </c>
    </row>
    <row r="22" spans="1:47" x14ac:dyDescent="0.3">
      <c r="A22" s="1" t="s">
        <v>101</v>
      </c>
      <c r="B22" s="1" t="s">
        <v>96</v>
      </c>
      <c r="C22" s="1" t="s">
        <v>97</v>
      </c>
      <c r="D22" s="1" t="s">
        <v>73</v>
      </c>
      <c r="E22" s="1" t="s">
        <v>67</v>
      </c>
      <c r="F22" s="1" t="s">
        <v>56</v>
      </c>
      <c r="G22" s="1" t="s">
        <v>52</v>
      </c>
      <c r="H22" s="1" t="s">
        <v>53</v>
      </c>
      <c r="I22" s="2">
        <v>195.18</v>
      </c>
      <c r="J22" s="2">
        <v>40.380000000000003</v>
      </c>
      <c r="K22" s="2">
        <f t="shared" ref="K22:K44" si="8">SUM(N22,P22,R22,T22,V22,X22,Z22,AB22,AE22,AG22,AI22)</f>
        <v>39.99</v>
      </c>
      <c r="L22" s="2">
        <f t="shared" ref="L22:L44" si="9">SUM(M22,AD22,AK22,AM22,AO22,AQ22,AR22)</f>
        <v>0</v>
      </c>
      <c r="N22" s="4">
        <v>27.06</v>
      </c>
      <c r="O22" s="5">
        <v>55515.18</v>
      </c>
      <c r="P22" s="6">
        <v>12.3</v>
      </c>
      <c r="Q22" s="5">
        <v>19543.93</v>
      </c>
      <c r="R22" s="7">
        <v>0.63</v>
      </c>
      <c r="S22" s="5">
        <v>413.07</v>
      </c>
      <c r="AL22" s="5" t="str">
        <f t="shared" si="2"/>
        <v/>
      </c>
      <c r="AN22" s="5" t="str">
        <f t="shared" si="3"/>
        <v/>
      </c>
      <c r="AP22" s="5" t="str">
        <f t="shared" si="4"/>
        <v/>
      </c>
      <c r="AS22" s="5">
        <f t="shared" ref="AS22:AS44" si="10">SUM(O22,Q22,S22,U22,W22,Y22,AA22,AC22,AF22,AH22,AJ22)</f>
        <v>75472.180000000008</v>
      </c>
      <c r="AT22" s="11">
        <f t="shared" si="6"/>
        <v>10.642892685942213</v>
      </c>
      <c r="AU22" s="5">
        <f t="shared" si="7"/>
        <v>10642.892685942212</v>
      </c>
    </row>
    <row r="23" spans="1:47" x14ac:dyDescent="0.3">
      <c r="A23" s="1" t="s">
        <v>104</v>
      </c>
      <c r="B23" s="1" t="s">
        <v>105</v>
      </c>
      <c r="C23" s="1" t="s">
        <v>106</v>
      </c>
      <c r="D23" s="1" t="s">
        <v>73</v>
      </c>
      <c r="E23" s="1" t="s">
        <v>59</v>
      </c>
      <c r="F23" s="1" t="s">
        <v>56</v>
      </c>
      <c r="G23" s="1" t="s">
        <v>52</v>
      </c>
      <c r="H23" s="1" t="s">
        <v>53</v>
      </c>
      <c r="I23" s="2">
        <v>3.59</v>
      </c>
      <c r="J23" s="2">
        <v>1.51</v>
      </c>
      <c r="K23" s="2">
        <f t="shared" si="8"/>
        <v>0.65000000000000013</v>
      </c>
      <c r="L23" s="2">
        <f t="shared" si="9"/>
        <v>0</v>
      </c>
      <c r="R23" s="7">
        <v>0.03</v>
      </c>
      <c r="S23" s="5">
        <v>15.80625</v>
      </c>
      <c r="Z23" s="9">
        <v>0.28000000000000003</v>
      </c>
      <c r="AA23" s="5">
        <v>17.702999999999999</v>
      </c>
      <c r="AB23" s="10">
        <v>0.34</v>
      </c>
      <c r="AC23" s="5">
        <v>19.346</v>
      </c>
      <c r="AL23" s="5" t="str">
        <f t="shared" si="2"/>
        <v/>
      </c>
      <c r="AN23" s="5" t="str">
        <f t="shared" si="3"/>
        <v/>
      </c>
      <c r="AP23" s="5" t="str">
        <f t="shared" si="4"/>
        <v/>
      </c>
      <c r="AS23" s="5">
        <f t="shared" si="10"/>
        <v>52.855249999999998</v>
      </c>
      <c r="AT23" s="11">
        <f t="shared" si="6"/>
        <v>7.4535113950418156E-3</v>
      </c>
      <c r="AU23" s="5">
        <f t="shared" si="7"/>
        <v>7.4535113950418159</v>
      </c>
    </row>
    <row r="24" spans="1:47" x14ac:dyDescent="0.3">
      <c r="A24" s="1" t="s">
        <v>104</v>
      </c>
      <c r="B24" s="1" t="s">
        <v>105</v>
      </c>
      <c r="C24" s="1" t="s">
        <v>106</v>
      </c>
      <c r="D24" s="1" t="s">
        <v>73</v>
      </c>
      <c r="E24" s="1" t="s">
        <v>103</v>
      </c>
      <c r="F24" s="1" t="s">
        <v>56</v>
      </c>
      <c r="G24" s="1" t="s">
        <v>52</v>
      </c>
      <c r="H24" s="1" t="s">
        <v>53</v>
      </c>
      <c r="I24" s="2">
        <v>3.59</v>
      </c>
      <c r="J24" s="2">
        <v>2.0499999999999998</v>
      </c>
      <c r="K24" s="2">
        <f t="shared" si="8"/>
        <v>0.66</v>
      </c>
      <c r="L24" s="2">
        <f t="shared" si="9"/>
        <v>0</v>
      </c>
      <c r="R24" s="7">
        <v>0.03</v>
      </c>
      <c r="S24" s="5">
        <v>15.80625</v>
      </c>
      <c r="Z24" s="9">
        <v>0.57999999999999996</v>
      </c>
      <c r="AA24" s="5">
        <v>36.670499999999997</v>
      </c>
      <c r="AB24" s="10">
        <v>0.05</v>
      </c>
      <c r="AC24" s="5">
        <v>2.8450000000000011</v>
      </c>
      <c r="AL24" s="5" t="str">
        <f t="shared" si="2"/>
        <v/>
      </c>
      <c r="AN24" s="5" t="str">
        <f t="shared" si="3"/>
        <v/>
      </c>
      <c r="AP24" s="5" t="str">
        <f t="shared" si="4"/>
        <v/>
      </c>
      <c r="AS24" s="5">
        <f t="shared" si="10"/>
        <v>55.321749999999994</v>
      </c>
      <c r="AT24" s="11">
        <f t="shared" si="6"/>
        <v>7.801330880445264E-3</v>
      </c>
      <c r="AU24" s="5">
        <f t="shared" si="7"/>
        <v>7.8013308804452643</v>
      </c>
    </row>
    <row r="25" spans="1:47" x14ac:dyDescent="0.3">
      <c r="A25" s="1" t="s">
        <v>107</v>
      </c>
      <c r="B25" s="1" t="s">
        <v>108</v>
      </c>
      <c r="C25" s="1" t="s">
        <v>109</v>
      </c>
      <c r="D25" s="1" t="s">
        <v>73</v>
      </c>
      <c r="E25" s="1" t="s">
        <v>110</v>
      </c>
      <c r="F25" s="1" t="s">
        <v>56</v>
      </c>
      <c r="G25" s="1" t="s">
        <v>52</v>
      </c>
      <c r="H25" s="1" t="s">
        <v>53</v>
      </c>
      <c r="I25" s="30">
        <v>80.25</v>
      </c>
      <c r="J25" s="2">
        <v>38.4</v>
      </c>
      <c r="K25" s="2">
        <f t="shared" si="8"/>
        <v>38.380000000000003</v>
      </c>
      <c r="L25" s="2">
        <f t="shared" si="9"/>
        <v>0</v>
      </c>
      <c r="P25" s="6">
        <v>26.26</v>
      </c>
      <c r="Q25" s="5">
        <v>48574.434999999998</v>
      </c>
      <c r="R25" s="7">
        <v>11.17</v>
      </c>
      <c r="S25" s="5">
        <v>8239.2712499999998</v>
      </c>
      <c r="T25" s="8">
        <v>0.95</v>
      </c>
      <c r="U25" s="5">
        <v>210.22312500000001</v>
      </c>
      <c r="AL25" s="5" t="str">
        <f t="shared" si="2"/>
        <v/>
      </c>
      <c r="AN25" s="5" t="str">
        <f t="shared" si="3"/>
        <v/>
      </c>
      <c r="AP25" s="5" t="str">
        <f t="shared" si="4"/>
        <v/>
      </c>
      <c r="AS25" s="5">
        <f t="shared" si="10"/>
        <v>57023.929374999992</v>
      </c>
      <c r="AT25" s="11">
        <f t="shared" si="6"/>
        <v>8.041367837378921</v>
      </c>
      <c r="AU25" s="5">
        <f t="shared" si="7"/>
        <v>8041.3678373789207</v>
      </c>
    </row>
    <row r="26" spans="1:47" x14ac:dyDescent="0.3">
      <c r="A26" s="1" t="s">
        <v>107</v>
      </c>
      <c r="B26" s="1" t="s">
        <v>108</v>
      </c>
      <c r="C26" s="1" t="s">
        <v>109</v>
      </c>
      <c r="D26" s="1" t="s">
        <v>73</v>
      </c>
      <c r="E26" s="1" t="s">
        <v>50</v>
      </c>
      <c r="F26" s="1" t="s">
        <v>56</v>
      </c>
      <c r="G26" s="1" t="s">
        <v>52</v>
      </c>
      <c r="H26" s="1" t="s">
        <v>53</v>
      </c>
      <c r="I26" s="30">
        <v>80.25</v>
      </c>
      <c r="J26" s="2">
        <v>37.590000000000003</v>
      </c>
      <c r="K26" s="2">
        <f t="shared" si="8"/>
        <v>14.719999999999999</v>
      </c>
      <c r="L26" s="2">
        <f t="shared" si="9"/>
        <v>0</v>
      </c>
      <c r="P26" s="6">
        <v>1.92</v>
      </c>
      <c r="Q26" s="5">
        <v>3551.52</v>
      </c>
      <c r="R26" s="7">
        <v>6.02</v>
      </c>
      <c r="S26" s="5">
        <v>4440.5024999999996</v>
      </c>
      <c r="T26" s="8">
        <v>6.78</v>
      </c>
      <c r="U26" s="5">
        <v>1500.32925</v>
      </c>
      <c r="AL26" s="5" t="str">
        <f t="shared" si="2"/>
        <v/>
      </c>
      <c r="AN26" s="5" t="str">
        <f t="shared" si="3"/>
        <v/>
      </c>
      <c r="AP26" s="5" t="str">
        <f t="shared" si="4"/>
        <v/>
      </c>
      <c r="AS26" s="5">
        <f t="shared" si="10"/>
        <v>9492.3517499999998</v>
      </c>
      <c r="AT26" s="11">
        <f t="shared" si="6"/>
        <v>1.3385870265370068</v>
      </c>
      <c r="AU26" s="5">
        <f t="shared" si="7"/>
        <v>1338.5870265370068</v>
      </c>
    </row>
    <row r="27" spans="1:47" x14ac:dyDescent="0.3">
      <c r="A27" s="1" t="s">
        <v>107</v>
      </c>
      <c r="B27" s="1" t="s">
        <v>108</v>
      </c>
      <c r="C27" s="1" t="s">
        <v>109</v>
      </c>
      <c r="D27" s="1" t="s">
        <v>73</v>
      </c>
      <c r="E27" s="1" t="s">
        <v>111</v>
      </c>
      <c r="F27" s="1" t="s">
        <v>56</v>
      </c>
      <c r="G27" s="1" t="s">
        <v>52</v>
      </c>
      <c r="H27" s="1" t="s">
        <v>53</v>
      </c>
      <c r="I27" s="30">
        <v>80.25</v>
      </c>
      <c r="J27" s="2">
        <v>1.66</v>
      </c>
      <c r="K27" s="2">
        <f t="shared" si="8"/>
        <v>1.4900000000000002</v>
      </c>
      <c r="L27" s="2">
        <f t="shared" si="9"/>
        <v>0</v>
      </c>
      <c r="P27" s="6">
        <v>0.33</v>
      </c>
      <c r="Q27" s="5">
        <v>610.41750000000002</v>
      </c>
      <c r="R27" s="7">
        <v>0.51</v>
      </c>
      <c r="S27" s="5">
        <v>376.18875000000003</v>
      </c>
      <c r="T27" s="8">
        <v>0.65</v>
      </c>
      <c r="U27" s="5">
        <v>143.83687499999999</v>
      </c>
      <c r="AL27" s="5" t="str">
        <f t="shared" si="2"/>
        <v/>
      </c>
      <c r="AN27" s="5" t="str">
        <f t="shared" si="3"/>
        <v/>
      </c>
      <c r="AP27" s="5" t="str">
        <f t="shared" si="4"/>
        <v/>
      </c>
      <c r="AS27" s="5">
        <f t="shared" si="10"/>
        <v>1130.443125</v>
      </c>
      <c r="AT27" s="11">
        <f t="shared" si="6"/>
        <v>0.1594121816401243</v>
      </c>
      <c r="AU27" s="5">
        <f t="shared" si="7"/>
        <v>159.41218164012432</v>
      </c>
    </row>
    <row r="28" spans="1:47" x14ac:dyDescent="0.3">
      <c r="A28" s="1" t="s">
        <v>107</v>
      </c>
      <c r="B28" s="1" t="s">
        <v>108</v>
      </c>
      <c r="C28" s="1" t="s">
        <v>109</v>
      </c>
      <c r="D28" s="1" t="s">
        <v>73</v>
      </c>
      <c r="E28" s="1" t="s">
        <v>112</v>
      </c>
      <c r="F28" s="1" t="s">
        <v>56</v>
      </c>
      <c r="G28" s="1" t="s">
        <v>52</v>
      </c>
      <c r="H28" s="1" t="s">
        <v>53</v>
      </c>
      <c r="I28" s="30">
        <v>80.25</v>
      </c>
      <c r="J28" s="2">
        <v>1.21</v>
      </c>
      <c r="K28" s="2">
        <f t="shared" si="8"/>
        <v>1.2200000000000002</v>
      </c>
      <c r="L28" s="2">
        <f t="shared" si="9"/>
        <v>0</v>
      </c>
      <c r="P28" s="6">
        <v>0.67</v>
      </c>
      <c r="Q28" s="5">
        <v>1239.3325</v>
      </c>
      <c r="R28" s="7">
        <v>0.55000000000000004</v>
      </c>
      <c r="S28" s="5">
        <v>405.69375000000002</v>
      </c>
      <c r="AL28" s="5" t="str">
        <f t="shared" si="2"/>
        <v/>
      </c>
      <c r="AN28" s="5" t="str">
        <f t="shared" si="3"/>
        <v/>
      </c>
      <c r="AP28" s="5" t="str">
        <f t="shared" si="4"/>
        <v/>
      </c>
      <c r="AS28" s="5">
        <f t="shared" si="10"/>
        <v>1645.0262499999999</v>
      </c>
      <c r="AT28" s="11">
        <f t="shared" si="6"/>
        <v>0.23197737026157111</v>
      </c>
      <c r="AU28" s="5">
        <f t="shared" si="7"/>
        <v>231.97737026157111</v>
      </c>
    </row>
    <row r="29" spans="1:47" x14ac:dyDescent="0.3">
      <c r="A29" s="1" t="s">
        <v>107</v>
      </c>
      <c r="B29" s="1" t="s">
        <v>108</v>
      </c>
      <c r="C29" s="1" t="s">
        <v>109</v>
      </c>
      <c r="D29" s="1" t="s">
        <v>73</v>
      </c>
      <c r="E29" s="1" t="s">
        <v>65</v>
      </c>
      <c r="F29" s="1" t="s">
        <v>56</v>
      </c>
      <c r="G29" s="1" t="s">
        <v>52</v>
      </c>
      <c r="H29" s="1" t="s">
        <v>53</v>
      </c>
      <c r="I29" s="30">
        <v>80.25</v>
      </c>
      <c r="J29" s="2">
        <v>40.01</v>
      </c>
      <c r="K29" s="2">
        <f t="shared" si="8"/>
        <v>39.99</v>
      </c>
      <c r="L29" s="2">
        <f t="shared" si="9"/>
        <v>0</v>
      </c>
      <c r="P29" s="6">
        <v>9.7099999999999991</v>
      </c>
      <c r="Q29" s="5">
        <v>15963.342500000001</v>
      </c>
      <c r="R29" s="7">
        <v>27.5</v>
      </c>
      <c r="S29" s="5">
        <v>17481.712500000001</v>
      </c>
      <c r="T29" s="8">
        <v>2.78</v>
      </c>
      <c r="U29" s="5">
        <v>613.91474999999991</v>
      </c>
      <c r="AL29" s="5" t="str">
        <f t="shared" si="2"/>
        <v/>
      </c>
      <c r="AN29" s="5" t="str">
        <f t="shared" si="3"/>
        <v/>
      </c>
      <c r="AP29" s="5" t="str">
        <f t="shared" si="4"/>
        <v/>
      </c>
      <c r="AS29" s="5">
        <f t="shared" si="10"/>
        <v>34058.969750000004</v>
      </c>
      <c r="AT29" s="11">
        <f t="shared" si="6"/>
        <v>4.8029083040002565</v>
      </c>
      <c r="AU29" s="5">
        <f t="shared" si="7"/>
        <v>4802.9083040002561</v>
      </c>
    </row>
    <row r="30" spans="1:47" x14ac:dyDescent="0.3">
      <c r="A30" s="1" t="s">
        <v>107</v>
      </c>
      <c r="B30" s="1" t="s">
        <v>108</v>
      </c>
      <c r="C30" s="1" t="s">
        <v>109</v>
      </c>
      <c r="D30" s="1" t="s">
        <v>73</v>
      </c>
      <c r="E30" s="1" t="s">
        <v>55</v>
      </c>
      <c r="F30" s="1" t="s">
        <v>56</v>
      </c>
      <c r="G30" s="1" t="s">
        <v>52</v>
      </c>
      <c r="H30" s="1" t="s">
        <v>53</v>
      </c>
      <c r="I30" s="30">
        <v>80.25</v>
      </c>
      <c r="J30" s="2">
        <v>39.58</v>
      </c>
      <c r="K30" s="2">
        <f t="shared" si="8"/>
        <v>37.700000000000003</v>
      </c>
      <c r="L30" s="2">
        <f t="shared" si="9"/>
        <v>0</v>
      </c>
      <c r="P30" s="6">
        <v>14.3</v>
      </c>
      <c r="Q30" s="5">
        <v>18893.875</v>
      </c>
      <c r="R30" s="7">
        <v>17.260000000000002</v>
      </c>
      <c r="S30" s="5">
        <v>9121.26</v>
      </c>
      <c r="T30" s="8">
        <v>6.1400000000000006</v>
      </c>
      <c r="U30" s="5">
        <v>1165.23675</v>
      </c>
      <c r="AL30" s="5" t="str">
        <f t="shared" si="2"/>
        <v/>
      </c>
      <c r="AN30" s="5" t="str">
        <f t="shared" si="3"/>
        <v/>
      </c>
      <c r="AP30" s="5" t="str">
        <f t="shared" si="4"/>
        <v/>
      </c>
      <c r="AS30" s="5">
        <f t="shared" si="10"/>
        <v>29180.371750000002</v>
      </c>
      <c r="AT30" s="11">
        <f t="shared" si="6"/>
        <v>4.114940963294683</v>
      </c>
      <c r="AU30" s="5">
        <f t="shared" si="7"/>
        <v>4114.9409632946836</v>
      </c>
    </row>
    <row r="31" spans="1:47" x14ac:dyDescent="0.3">
      <c r="A31" s="1" t="s">
        <v>113</v>
      </c>
      <c r="B31" s="1" t="s">
        <v>114</v>
      </c>
      <c r="C31" s="1" t="s">
        <v>115</v>
      </c>
      <c r="D31" s="1" t="s">
        <v>73</v>
      </c>
      <c r="E31" s="1" t="s">
        <v>111</v>
      </c>
      <c r="F31" s="1" t="s">
        <v>56</v>
      </c>
      <c r="G31" s="1" t="s">
        <v>52</v>
      </c>
      <c r="H31" s="1" t="s">
        <v>53</v>
      </c>
      <c r="I31" s="2">
        <v>80.819999999999993</v>
      </c>
      <c r="J31" s="2">
        <v>39.619999999999997</v>
      </c>
      <c r="K31" s="2">
        <f t="shared" si="8"/>
        <v>33.619999999999997</v>
      </c>
      <c r="L31" s="2">
        <f t="shared" si="9"/>
        <v>0</v>
      </c>
      <c r="P31" s="6">
        <v>2.4300000000000002</v>
      </c>
      <c r="Q31" s="5">
        <v>4494.8924999999999</v>
      </c>
      <c r="R31" s="7">
        <v>20.07</v>
      </c>
      <c r="S31" s="5">
        <v>14804.133750000001</v>
      </c>
      <c r="T31" s="8">
        <v>11.12</v>
      </c>
      <c r="U31" s="5">
        <v>2460.7170000000001</v>
      </c>
      <c r="AL31" s="5" t="str">
        <f t="shared" si="2"/>
        <v/>
      </c>
      <c r="AN31" s="5" t="str">
        <f t="shared" si="3"/>
        <v/>
      </c>
      <c r="AP31" s="5" t="str">
        <f t="shared" si="4"/>
        <v/>
      </c>
      <c r="AS31" s="5">
        <f t="shared" si="10"/>
        <v>21759.743250000003</v>
      </c>
      <c r="AT31" s="11">
        <f t="shared" si="6"/>
        <v>3.068503020363337</v>
      </c>
      <c r="AU31" s="5">
        <f t="shared" si="7"/>
        <v>3068.5030203633369</v>
      </c>
    </row>
    <row r="32" spans="1:47" x14ac:dyDescent="0.3">
      <c r="A32" s="1" t="s">
        <v>113</v>
      </c>
      <c r="B32" s="1" t="s">
        <v>114</v>
      </c>
      <c r="C32" s="1" t="s">
        <v>115</v>
      </c>
      <c r="D32" s="1" t="s">
        <v>73</v>
      </c>
      <c r="E32" s="1" t="s">
        <v>112</v>
      </c>
      <c r="F32" s="1" t="s">
        <v>56</v>
      </c>
      <c r="G32" s="1" t="s">
        <v>52</v>
      </c>
      <c r="H32" s="1" t="s">
        <v>53</v>
      </c>
      <c r="I32" s="2">
        <v>80.819999999999993</v>
      </c>
      <c r="J32" s="2">
        <v>40.43</v>
      </c>
      <c r="K32" s="2">
        <f t="shared" si="8"/>
        <v>40</v>
      </c>
      <c r="L32" s="2">
        <f t="shared" si="9"/>
        <v>0</v>
      </c>
      <c r="P32" s="6">
        <v>21.15</v>
      </c>
      <c r="Q32" s="5">
        <v>39122.212499999987</v>
      </c>
      <c r="R32" s="7">
        <v>18.850000000000001</v>
      </c>
      <c r="S32" s="5">
        <v>13904.231250000001</v>
      </c>
      <c r="AL32" s="5" t="str">
        <f t="shared" si="2"/>
        <v/>
      </c>
      <c r="AN32" s="5" t="str">
        <f t="shared" si="3"/>
        <v/>
      </c>
      <c r="AP32" s="5" t="str">
        <f t="shared" si="4"/>
        <v/>
      </c>
      <c r="AS32" s="5">
        <f t="shared" si="10"/>
        <v>53026.443749999991</v>
      </c>
      <c r="AT32" s="11">
        <f t="shared" si="6"/>
        <v>7.4776526973038413</v>
      </c>
      <c r="AU32" s="5">
        <f t="shared" si="7"/>
        <v>7477.6526973038408</v>
      </c>
    </row>
    <row r="33" spans="1:47" x14ac:dyDescent="0.3">
      <c r="A33" s="1" t="s">
        <v>116</v>
      </c>
      <c r="B33" s="1" t="s">
        <v>117</v>
      </c>
      <c r="C33" s="1" t="s">
        <v>118</v>
      </c>
      <c r="D33" s="1" t="s">
        <v>68</v>
      </c>
      <c r="E33" s="1" t="s">
        <v>63</v>
      </c>
      <c r="F33" s="1" t="s">
        <v>56</v>
      </c>
      <c r="G33" s="1" t="s">
        <v>52</v>
      </c>
      <c r="H33" s="1" t="s">
        <v>53</v>
      </c>
      <c r="I33" s="2">
        <v>80.25</v>
      </c>
      <c r="J33" s="2">
        <v>39.17</v>
      </c>
      <c r="K33" s="2">
        <f t="shared" si="8"/>
        <v>31.82</v>
      </c>
      <c r="L33" s="2">
        <f t="shared" si="9"/>
        <v>0</v>
      </c>
      <c r="N33" s="4">
        <v>3.25</v>
      </c>
      <c r="O33" s="5">
        <v>7823.15625</v>
      </c>
      <c r="P33" s="6">
        <v>11.4</v>
      </c>
      <c r="Q33" s="5">
        <v>21087.15</v>
      </c>
      <c r="R33" s="7">
        <v>12.49</v>
      </c>
      <c r="S33" s="5">
        <v>9212.9362500000007</v>
      </c>
      <c r="T33" s="8">
        <v>4.68</v>
      </c>
      <c r="U33" s="5">
        <v>1035.6255000000001</v>
      </c>
      <c r="AL33" s="5" t="str">
        <f t="shared" si="2"/>
        <v/>
      </c>
      <c r="AN33" s="5" t="str">
        <f t="shared" si="3"/>
        <v/>
      </c>
      <c r="AP33" s="5" t="str">
        <f t="shared" si="4"/>
        <v/>
      </c>
      <c r="AS33" s="5">
        <f t="shared" si="10"/>
        <v>39158.868000000002</v>
      </c>
      <c r="AT33" s="11">
        <f t="shared" si="6"/>
        <v>5.5220828367085266</v>
      </c>
      <c r="AU33" s="5">
        <f t="shared" si="7"/>
        <v>5522.0828367085269</v>
      </c>
    </row>
    <row r="34" spans="1:47" x14ac:dyDescent="0.3">
      <c r="A34" s="1" t="s">
        <v>116</v>
      </c>
      <c r="B34" s="1" t="s">
        <v>117</v>
      </c>
      <c r="C34" s="1" t="s">
        <v>118</v>
      </c>
      <c r="D34" s="1" t="s">
        <v>68</v>
      </c>
      <c r="E34" s="1" t="s">
        <v>54</v>
      </c>
      <c r="F34" s="1" t="s">
        <v>56</v>
      </c>
      <c r="G34" s="1" t="s">
        <v>52</v>
      </c>
      <c r="H34" s="1" t="s">
        <v>53</v>
      </c>
      <c r="I34" s="2">
        <v>80.25</v>
      </c>
      <c r="J34" s="2">
        <v>38.35</v>
      </c>
      <c r="K34" s="2">
        <f t="shared" si="8"/>
        <v>0.27</v>
      </c>
      <c r="L34" s="2">
        <f t="shared" si="9"/>
        <v>0</v>
      </c>
      <c r="T34" s="8">
        <v>0.27</v>
      </c>
      <c r="U34" s="5">
        <v>59.747624999999999</v>
      </c>
      <c r="AL34" s="5" t="str">
        <f t="shared" si="2"/>
        <v/>
      </c>
      <c r="AN34" s="5" t="str">
        <f t="shared" si="3"/>
        <v/>
      </c>
      <c r="AP34" s="5" t="str">
        <f t="shared" si="4"/>
        <v/>
      </c>
      <c r="AS34" s="5">
        <f t="shared" si="10"/>
        <v>59.747624999999999</v>
      </c>
      <c r="AT34" s="11">
        <f t="shared" si="6"/>
        <v>8.4254563882336254E-3</v>
      </c>
      <c r="AU34" s="5">
        <f t="shared" si="7"/>
        <v>8.4254563882336253</v>
      </c>
    </row>
    <row r="35" spans="1:47" x14ac:dyDescent="0.3">
      <c r="A35" s="1" t="s">
        <v>119</v>
      </c>
      <c r="B35" s="1" t="s">
        <v>117</v>
      </c>
      <c r="C35" s="1" t="s">
        <v>118</v>
      </c>
      <c r="D35" s="1" t="s">
        <v>68</v>
      </c>
      <c r="E35" s="1" t="s">
        <v>64</v>
      </c>
      <c r="F35" s="1" t="s">
        <v>56</v>
      </c>
      <c r="G35" s="1" t="s">
        <v>52</v>
      </c>
      <c r="H35" s="1" t="s">
        <v>53</v>
      </c>
      <c r="I35" s="2">
        <v>78.8</v>
      </c>
      <c r="J35" s="2">
        <v>37.89</v>
      </c>
      <c r="K35" s="2">
        <f t="shared" si="8"/>
        <v>8.64</v>
      </c>
      <c r="L35" s="2">
        <f t="shared" si="9"/>
        <v>0</v>
      </c>
      <c r="P35" s="6">
        <v>0.04</v>
      </c>
      <c r="Q35" s="5">
        <v>73.989999999999995</v>
      </c>
      <c r="R35" s="7">
        <v>6.62</v>
      </c>
      <c r="S35" s="5">
        <v>4883.0775000000003</v>
      </c>
      <c r="T35" s="8">
        <v>1.98</v>
      </c>
      <c r="U35" s="5">
        <v>438.14924999999999</v>
      </c>
      <c r="AL35" s="5" t="str">
        <f t="shared" si="2"/>
        <v/>
      </c>
      <c r="AN35" s="5" t="str">
        <f t="shared" si="3"/>
        <v/>
      </c>
      <c r="AP35" s="5" t="str">
        <f t="shared" si="4"/>
        <v/>
      </c>
      <c r="AS35" s="5">
        <f t="shared" si="10"/>
        <v>5395.2167500000005</v>
      </c>
      <c r="AT35" s="11">
        <f t="shared" si="6"/>
        <v>0.76081958792826587</v>
      </c>
      <c r="AU35" s="5">
        <f t="shared" si="7"/>
        <v>760.81958792826583</v>
      </c>
    </row>
    <row r="36" spans="1:47" x14ac:dyDescent="0.3">
      <c r="A36" s="1" t="s">
        <v>120</v>
      </c>
      <c r="B36" s="1" t="s">
        <v>121</v>
      </c>
      <c r="C36" s="1" t="s">
        <v>122</v>
      </c>
      <c r="D36" s="1" t="s">
        <v>73</v>
      </c>
      <c r="E36" s="1" t="s">
        <v>67</v>
      </c>
      <c r="F36" s="1" t="s">
        <v>66</v>
      </c>
      <c r="G36" s="1" t="s">
        <v>52</v>
      </c>
      <c r="H36" s="1" t="s">
        <v>53</v>
      </c>
      <c r="I36" s="2">
        <v>68</v>
      </c>
      <c r="J36" s="2">
        <v>29.67</v>
      </c>
      <c r="K36" s="2">
        <f t="shared" si="8"/>
        <v>0.46</v>
      </c>
      <c r="L36" s="2">
        <f t="shared" si="9"/>
        <v>0</v>
      </c>
      <c r="T36" s="8">
        <v>0.46</v>
      </c>
      <c r="U36" s="5">
        <v>101.79</v>
      </c>
      <c r="AL36" s="5" t="str">
        <f t="shared" si="2"/>
        <v/>
      </c>
      <c r="AN36" s="5" t="str">
        <f t="shared" si="3"/>
        <v/>
      </c>
      <c r="AP36" s="5" t="str">
        <f t="shared" si="4"/>
        <v/>
      </c>
      <c r="AS36" s="5">
        <f t="shared" si="10"/>
        <v>101.79</v>
      </c>
      <c r="AT36" s="11">
        <f t="shared" si="6"/>
        <v>1.4354163964815349E-2</v>
      </c>
      <c r="AU36" s="5">
        <f t="shared" si="7"/>
        <v>14.354163964815349</v>
      </c>
    </row>
    <row r="37" spans="1:47" x14ac:dyDescent="0.3">
      <c r="A37" s="1" t="s">
        <v>123</v>
      </c>
      <c r="B37" s="1" t="s">
        <v>121</v>
      </c>
      <c r="C37" s="1" t="s">
        <v>122</v>
      </c>
      <c r="D37" s="1" t="s">
        <v>73</v>
      </c>
      <c r="E37" s="1" t="s">
        <v>65</v>
      </c>
      <c r="F37" s="1" t="s">
        <v>66</v>
      </c>
      <c r="G37" s="1" t="s">
        <v>52</v>
      </c>
      <c r="H37" s="1" t="s">
        <v>53</v>
      </c>
      <c r="I37" s="2">
        <v>59.77</v>
      </c>
      <c r="J37" s="2">
        <v>35.5</v>
      </c>
      <c r="K37" s="2">
        <f t="shared" si="8"/>
        <v>5.1100000000000003</v>
      </c>
      <c r="L37" s="2">
        <f t="shared" si="9"/>
        <v>0</v>
      </c>
      <c r="R37" s="7">
        <v>0.03</v>
      </c>
      <c r="S37" s="5">
        <v>22.12875</v>
      </c>
      <c r="T37" s="8">
        <v>5.08</v>
      </c>
      <c r="U37" s="5">
        <v>1124.1405</v>
      </c>
      <c r="AL37" s="5" t="str">
        <f t="shared" si="2"/>
        <v/>
      </c>
      <c r="AN37" s="5" t="str">
        <f t="shared" si="3"/>
        <v/>
      </c>
      <c r="AP37" s="5" t="str">
        <f t="shared" si="4"/>
        <v/>
      </c>
      <c r="AS37" s="5">
        <f t="shared" si="10"/>
        <v>1146.2692500000001</v>
      </c>
      <c r="AT37" s="11">
        <f t="shared" si="6"/>
        <v>0.16164394107796362</v>
      </c>
      <c r="AU37" s="5">
        <f t="shared" si="7"/>
        <v>161.6439410779636</v>
      </c>
    </row>
    <row r="38" spans="1:47" x14ac:dyDescent="0.3">
      <c r="A38" s="1" t="s">
        <v>124</v>
      </c>
      <c r="B38" s="1" t="s">
        <v>125</v>
      </c>
      <c r="C38" s="1" t="s">
        <v>126</v>
      </c>
      <c r="D38" s="1" t="s">
        <v>68</v>
      </c>
      <c r="E38" s="1" t="s">
        <v>57</v>
      </c>
      <c r="F38" s="1" t="s">
        <v>58</v>
      </c>
      <c r="G38" s="1" t="s">
        <v>52</v>
      </c>
      <c r="H38" s="1" t="s">
        <v>53</v>
      </c>
      <c r="I38" s="2">
        <v>76.5</v>
      </c>
      <c r="J38" s="2">
        <v>35.46</v>
      </c>
      <c r="K38" s="2">
        <f t="shared" si="8"/>
        <v>12.809999999999999</v>
      </c>
      <c r="L38" s="2">
        <f t="shared" si="9"/>
        <v>0</v>
      </c>
      <c r="P38" s="6">
        <v>3.52</v>
      </c>
      <c r="Q38" s="5">
        <v>4650.8</v>
      </c>
      <c r="R38" s="7">
        <v>3.91</v>
      </c>
      <c r="S38" s="5">
        <v>2060.0812500000002</v>
      </c>
      <c r="T38" s="8">
        <v>4.84</v>
      </c>
      <c r="U38" s="5">
        <v>765.02249999999992</v>
      </c>
      <c r="Z38" s="9">
        <v>0.12</v>
      </c>
      <c r="AA38" s="5">
        <v>7.5869999999999989</v>
      </c>
      <c r="AB38" s="10">
        <v>0.42</v>
      </c>
      <c r="AC38" s="5">
        <v>23.898</v>
      </c>
      <c r="AL38" s="5" t="str">
        <f t="shared" si="2"/>
        <v/>
      </c>
      <c r="AN38" s="5" t="str">
        <f t="shared" si="3"/>
        <v/>
      </c>
      <c r="AP38" s="5" t="str">
        <f t="shared" si="4"/>
        <v/>
      </c>
      <c r="AS38" s="5">
        <f t="shared" si="10"/>
        <v>7507.388750000001</v>
      </c>
      <c r="AT38" s="11">
        <f t="shared" si="6"/>
        <v>1.0586726502123014</v>
      </c>
      <c r="AU38" s="5">
        <f t="shared" si="7"/>
        <v>1058.6726502123015</v>
      </c>
    </row>
    <row r="39" spans="1:47" x14ac:dyDescent="0.3">
      <c r="A39" s="1" t="s">
        <v>127</v>
      </c>
      <c r="B39" s="1" t="s">
        <v>128</v>
      </c>
      <c r="C39" s="1" t="s">
        <v>129</v>
      </c>
      <c r="D39" s="1" t="s">
        <v>73</v>
      </c>
      <c r="E39" s="1" t="s">
        <v>57</v>
      </c>
      <c r="F39" s="1" t="s">
        <v>58</v>
      </c>
      <c r="G39" s="1" t="s">
        <v>52</v>
      </c>
      <c r="H39" s="1" t="s">
        <v>53</v>
      </c>
      <c r="I39" s="2">
        <v>3.5</v>
      </c>
      <c r="J39" s="2">
        <v>3.3</v>
      </c>
      <c r="K39" s="2">
        <f t="shared" si="8"/>
        <v>3</v>
      </c>
      <c r="L39" s="2">
        <f t="shared" si="9"/>
        <v>0</v>
      </c>
      <c r="Z39" s="9">
        <v>0.87</v>
      </c>
      <c r="AA39" s="5">
        <v>55.005749999999992</v>
      </c>
      <c r="AB39" s="10">
        <v>2.13</v>
      </c>
      <c r="AC39" s="5">
        <v>121.197</v>
      </c>
      <c r="AL39" s="5" t="str">
        <f t="shared" si="2"/>
        <v/>
      </c>
      <c r="AN39" s="5" t="str">
        <f t="shared" si="3"/>
        <v/>
      </c>
      <c r="AP39" s="5" t="str">
        <f t="shared" si="4"/>
        <v/>
      </c>
      <c r="AS39" s="5">
        <f t="shared" si="10"/>
        <v>176.20274999999998</v>
      </c>
      <c r="AT39" s="11">
        <f t="shared" si="6"/>
        <v>2.4847658557337334E-2</v>
      </c>
      <c r="AU39" s="5">
        <f t="shared" si="7"/>
        <v>24.847658557337333</v>
      </c>
    </row>
    <row r="40" spans="1:47" x14ac:dyDescent="0.3">
      <c r="A40" s="1" t="s">
        <v>130</v>
      </c>
      <c r="B40" s="1" t="s">
        <v>78</v>
      </c>
      <c r="C40" s="1" t="s">
        <v>79</v>
      </c>
      <c r="D40" s="1" t="s">
        <v>80</v>
      </c>
      <c r="E40" s="1" t="s">
        <v>59</v>
      </c>
      <c r="F40" s="1" t="s">
        <v>60</v>
      </c>
      <c r="G40" s="1" t="s">
        <v>52</v>
      </c>
      <c r="H40" s="1" t="s">
        <v>53</v>
      </c>
      <c r="I40" s="2">
        <v>78.900000000000006</v>
      </c>
      <c r="J40" s="2">
        <v>38.49</v>
      </c>
      <c r="K40" s="2">
        <f t="shared" si="8"/>
        <v>5.1899999999999995</v>
      </c>
      <c r="L40" s="2">
        <f t="shared" si="9"/>
        <v>0</v>
      </c>
      <c r="R40" s="7">
        <v>0.88</v>
      </c>
      <c r="S40" s="5">
        <v>463.65</v>
      </c>
      <c r="T40" s="8">
        <v>4.3099999999999996</v>
      </c>
      <c r="U40" s="5">
        <v>681.24937499999999</v>
      </c>
      <c r="AL40" s="5" t="str">
        <f t="shared" si="2"/>
        <v/>
      </c>
      <c r="AN40" s="5" t="str">
        <f t="shared" si="3"/>
        <v/>
      </c>
      <c r="AP40" s="5" t="str">
        <f t="shared" si="4"/>
        <v/>
      </c>
      <c r="AS40" s="5">
        <f t="shared" si="10"/>
        <v>1144.899375</v>
      </c>
      <c r="AT40" s="11">
        <f t="shared" si="6"/>
        <v>0.1614507648292034</v>
      </c>
      <c r="AU40" s="5">
        <f t="shared" si="7"/>
        <v>161.45076482920339</v>
      </c>
    </row>
    <row r="41" spans="1:47" x14ac:dyDescent="0.3">
      <c r="A41" s="1" t="s">
        <v>130</v>
      </c>
      <c r="B41" s="1" t="s">
        <v>78</v>
      </c>
      <c r="C41" s="1" t="s">
        <v>79</v>
      </c>
      <c r="D41" s="1" t="s">
        <v>80</v>
      </c>
      <c r="E41" s="1" t="s">
        <v>61</v>
      </c>
      <c r="F41" s="1" t="s">
        <v>60</v>
      </c>
      <c r="G41" s="1" t="s">
        <v>52</v>
      </c>
      <c r="H41" s="1" t="s">
        <v>53</v>
      </c>
      <c r="I41" s="2">
        <v>78.900000000000006</v>
      </c>
      <c r="J41" s="2">
        <v>37.56</v>
      </c>
      <c r="K41" s="2">
        <f t="shared" si="8"/>
        <v>10.130000000000001</v>
      </c>
      <c r="L41" s="2">
        <f t="shared" si="9"/>
        <v>0</v>
      </c>
      <c r="R41" s="7">
        <v>3.7</v>
      </c>
      <c r="S41" s="5">
        <v>1949.4375</v>
      </c>
      <c r="T41" s="8">
        <v>6.38</v>
      </c>
      <c r="U41" s="5">
        <v>1008.43875</v>
      </c>
      <c r="Z41" s="9">
        <v>0.05</v>
      </c>
      <c r="AA41" s="5">
        <v>3.1612499999999999</v>
      </c>
      <c r="AL41" s="5" t="str">
        <f t="shared" si="2"/>
        <v/>
      </c>
      <c r="AN41" s="5" t="str">
        <f t="shared" si="3"/>
        <v/>
      </c>
      <c r="AP41" s="5" t="str">
        <f t="shared" si="4"/>
        <v/>
      </c>
      <c r="AS41" s="5">
        <f t="shared" si="10"/>
        <v>2961.0375000000004</v>
      </c>
      <c r="AT41" s="11">
        <f t="shared" si="6"/>
        <v>0.41755789155090811</v>
      </c>
      <c r="AU41" s="5">
        <f t="shared" si="7"/>
        <v>417.5578915509081</v>
      </c>
    </row>
    <row r="42" spans="1:47" x14ac:dyDescent="0.3">
      <c r="A42" s="1" t="s">
        <v>131</v>
      </c>
      <c r="B42" s="1" t="s">
        <v>132</v>
      </c>
      <c r="C42" s="1" t="s">
        <v>133</v>
      </c>
      <c r="D42" s="1" t="s">
        <v>73</v>
      </c>
      <c r="E42" s="1" t="s">
        <v>54</v>
      </c>
      <c r="F42" s="1" t="s">
        <v>69</v>
      </c>
      <c r="G42" s="1" t="s">
        <v>52</v>
      </c>
      <c r="H42" s="1" t="s">
        <v>53</v>
      </c>
      <c r="I42" s="2">
        <v>12.34</v>
      </c>
      <c r="J42" s="2">
        <v>11.99</v>
      </c>
      <c r="K42" s="2">
        <f t="shared" si="8"/>
        <v>0.65</v>
      </c>
      <c r="L42" s="2">
        <f t="shared" si="9"/>
        <v>0</v>
      </c>
      <c r="AB42" s="10">
        <v>0.65</v>
      </c>
      <c r="AC42" s="5">
        <v>59.176000000000009</v>
      </c>
      <c r="AL42" s="5" t="str">
        <f t="shared" si="2"/>
        <v/>
      </c>
      <c r="AN42" s="5" t="str">
        <f t="shared" si="3"/>
        <v/>
      </c>
      <c r="AP42" s="5" t="str">
        <f t="shared" si="4"/>
        <v/>
      </c>
      <c r="AS42" s="5">
        <f t="shared" si="10"/>
        <v>59.176000000000009</v>
      </c>
      <c r="AT42" s="11">
        <f t="shared" si="6"/>
        <v>8.3448473011289246E-3</v>
      </c>
      <c r="AU42" s="5">
        <f t="shared" si="7"/>
        <v>8.3448473011289241</v>
      </c>
    </row>
    <row r="43" spans="1:47" x14ac:dyDescent="0.3">
      <c r="B43" s="29" t="s">
        <v>136</v>
      </c>
    </row>
    <row r="44" spans="1:47" x14ac:dyDescent="0.3">
      <c r="B44" s="1" t="s">
        <v>134</v>
      </c>
      <c r="C44" s="1" t="s">
        <v>138</v>
      </c>
      <c r="D44" s="1" t="s">
        <v>139</v>
      </c>
      <c r="E44" s="1" t="s">
        <v>54</v>
      </c>
      <c r="F44" s="1" t="s">
        <v>69</v>
      </c>
      <c r="G44" s="1" t="s">
        <v>52</v>
      </c>
      <c r="H44" s="1" t="s">
        <v>53</v>
      </c>
      <c r="J44" s="2">
        <v>1.47</v>
      </c>
      <c r="K44" s="2">
        <f t="shared" si="8"/>
        <v>4.3099999999999996</v>
      </c>
      <c r="L44" s="2">
        <f t="shared" si="9"/>
        <v>0</v>
      </c>
      <c r="AG44" s="9">
        <v>4.3099999999999996</v>
      </c>
      <c r="AH44" s="5">
        <v>7289.08</v>
      </c>
      <c r="AL44" s="5" t="str">
        <f>IF(AK44&gt;0,AK44*$AL$1,"")</f>
        <v/>
      </c>
      <c r="AN44" s="5" t="str">
        <f>IF(AM44&gt;0,AM44*$AN$1,"")</f>
        <v/>
      </c>
      <c r="AP44" s="5" t="str">
        <f>IF(AO44&gt;0,AO44*$AP$1,"")</f>
        <v/>
      </c>
      <c r="AS44" s="5">
        <f t="shared" si="10"/>
        <v>7289.08</v>
      </c>
      <c r="AT44" s="11">
        <f>(AS44/$AS$48)*100</f>
        <v>1.0278873118445453</v>
      </c>
      <c r="AU44" s="5">
        <f>(AT44/100)*$AU$1</f>
        <v>1027.8873118445451</v>
      </c>
    </row>
    <row r="45" spans="1:47" x14ac:dyDescent="0.3">
      <c r="B45" s="29" t="s">
        <v>137</v>
      </c>
    </row>
    <row r="46" spans="1:47" x14ac:dyDescent="0.3">
      <c r="B46" s="1" t="s">
        <v>49</v>
      </c>
      <c r="C46" s="1" t="s">
        <v>140</v>
      </c>
      <c r="D46" s="1" t="s">
        <v>68</v>
      </c>
      <c r="E46" s="1" t="s">
        <v>50</v>
      </c>
      <c r="F46" s="1" t="s">
        <v>51</v>
      </c>
      <c r="G46" s="1" t="s">
        <v>52</v>
      </c>
      <c r="H46" s="1" t="s">
        <v>53</v>
      </c>
      <c r="J46" s="2">
        <v>1.24</v>
      </c>
      <c r="K46" s="2">
        <f t="shared" ref="K46:K47" si="11">SUM(N46,P46,R46,T46,V46,X46,Z46,AB46,AE46,AG46,AI46)</f>
        <v>4.25</v>
      </c>
      <c r="L46" s="2">
        <f t="shared" ref="L46:L47" si="12">SUM(M46,AD46,AK46,AM46,AO46,AQ46,AR46)</f>
        <v>0</v>
      </c>
      <c r="AG46" s="9">
        <v>4.25</v>
      </c>
      <c r="AH46" s="5">
        <v>4492.25</v>
      </c>
      <c r="AL46" s="5" t="str">
        <f t="shared" ref="AL46:AL47" si="13">IF(AK46&gt;0,AK46*$AL$1,"")</f>
        <v/>
      </c>
      <c r="AN46" s="5" t="str">
        <f t="shared" ref="AN46:AN47" si="14">IF(AM46&gt;0,AM46*$AN$1,"")</f>
        <v/>
      </c>
      <c r="AP46" s="5" t="str">
        <f t="shared" ref="AP46:AP47" si="15">IF(AO46&gt;0,AO46*$AP$1,"")</f>
        <v/>
      </c>
      <c r="AS46" s="5">
        <f t="shared" ref="AS46:AS47" si="16">SUM(O46,Q46,S46,U46,W46,Y46,AA46,AC46,AF46,AH46,AJ46)</f>
        <v>4492.25</v>
      </c>
      <c r="AT46" s="11">
        <f>(AS46/$AS$48)*100</f>
        <v>0.6334855395514466</v>
      </c>
      <c r="AU46" s="5">
        <f t="shared" ref="AU46:AU47" si="17">(AT46/100)*$AU$1</f>
        <v>633.48553955144666</v>
      </c>
    </row>
    <row r="47" spans="1:47" ht="15" thickBot="1" x14ac:dyDescent="0.35">
      <c r="B47" s="1" t="s">
        <v>62</v>
      </c>
      <c r="C47" s="1" t="s">
        <v>140</v>
      </c>
      <c r="D47" s="1" t="s">
        <v>68</v>
      </c>
      <c r="E47" s="1" t="s">
        <v>63</v>
      </c>
      <c r="F47" s="1" t="s">
        <v>56</v>
      </c>
      <c r="G47" s="1" t="s">
        <v>52</v>
      </c>
      <c r="H47" s="1" t="s">
        <v>53</v>
      </c>
      <c r="J47" s="2">
        <v>0.84</v>
      </c>
      <c r="K47" s="2">
        <f t="shared" si="11"/>
        <v>1.58</v>
      </c>
      <c r="L47" s="2">
        <f t="shared" si="12"/>
        <v>0</v>
      </c>
      <c r="AG47" s="9">
        <v>1.58</v>
      </c>
      <c r="AH47" s="5">
        <v>2338.08</v>
      </c>
      <c r="AL47" s="5" t="str">
        <f t="shared" si="13"/>
        <v/>
      </c>
      <c r="AN47" s="5" t="str">
        <f t="shared" si="14"/>
        <v/>
      </c>
      <c r="AP47" s="5" t="str">
        <f t="shared" si="15"/>
        <v/>
      </c>
      <c r="AS47" s="5">
        <f t="shared" si="16"/>
        <v>2338.08</v>
      </c>
      <c r="AT47" s="11">
        <f>(AS47/$AS$48)*100</f>
        <v>0.32971002733918331</v>
      </c>
      <c r="AU47" s="5">
        <f t="shared" si="17"/>
        <v>329.71002733918328</v>
      </c>
    </row>
    <row r="48" spans="1:47" ht="15" thickTop="1" x14ac:dyDescent="0.3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>
        <f t="shared" ref="K48:AU48" si="18">SUM(K3:K47)</f>
        <v>626.79000000000019</v>
      </c>
      <c r="L48" s="20">
        <f t="shared" si="18"/>
        <v>0</v>
      </c>
      <c r="M48" s="21">
        <f t="shared" si="18"/>
        <v>0</v>
      </c>
      <c r="N48" s="22">
        <f t="shared" si="18"/>
        <v>55.06</v>
      </c>
      <c r="O48" s="23">
        <f t="shared" si="18"/>
        <v>118898.22</v>
      </c>
      <c r="P48" s="24">
        <f t="shared" si="18"/>
        <v>258.3</v>
      </c>
      <c r="Q48" s="23">
        <f t="shared" si="18"/>
        <v>414478.76750000002</v>
      </c>
      <c r="R48" s="25">
        <f t="shared" si="18"/>
        <v>225.76999999999995</v>
      </c>
      <c r="S48" s="23">
        <f t="shared" si="18"/>
        <v>148559.78250000003</v>
      </c>
      <c r="T48" s="26">
        <f t="shared" si="18"/>
        <v>57.080000000000005</v>
      </c>
      <c r="U48" s="23">
        <f t="shared" si="18"/>
        <v>11443.722749999999</v>
      </c>
      <c r="V48" s="20">
        <f t="shared" si="18"/>
        <v>0</v>
      </c>
      <c r="W48" s="23">
        <f t="shared" si="18"/>
        <v>0</v>
      </c>
      <c r="X48" s="20">
        <f t="shared" si="18"/>
        <v>0</v>
      </c>
      <c r="Y48" s="23">
        <f t="shared" si="18"/>
        <v>0</v>
      </c>
      <c r="Z48" s="27">
        <f t="shared" si="18"/>
        <v>9.0599999999999987</v>
      </c>
      <c r="AA48" s="23">
        <f t="shared" si="18"/>
        <v>793.60019999999986</v>
      </c>
      <c r="AB48" s="28">
        <f t="shared" si="18"/>
        <v>11.38</v>
      </c>
      <c r="AC48" s="23">
        <f t="shared" si="18"/>
        <v>838.70600000000013</v>
      </c>
      <c r="AD48" s="20">
        <f t="shared" si="18"/>
        <v>0</v>
      </c>
      <c r="AE48" s="20">
        <f t="shared" si="18"/>
        <v>0</v>
      </c>
      <c r="AF48" s="23">
        <f t="shared" si="18"/>
        <v>0</v>
      </c>
      <c r="AG48" s="27">
        <f t="shared" si="18"/>
        <v>10.139999999999999</v>
      </c>
      <c r="AH48" s="23">
        <f t="shared" si="18"/>
        <v>14119.41</v>
      </c>
      <c r="AI48" s="20">
        <f t="shared" si="18"/>
        <v>0</v>
      </c>
      <c r="AJ48" s="23">
        <f t="shared" si="18"/>
        <v>0</v>
      </c>
      <c r="AK48" s="21">
        <f t="shared" si="18"/>
        <v>0</v>
      </c>
      <c r="AL48" s="23">
        <f t="shared" si="18"/>
        <v>0</v>
      </c>
      <c r="AM48" s="21">
        <f t="shared" si="18"/>
        <v>0</v>
      </c>
      <c r="AN48" s="23">
        <f t="shared" si="18"/>
        <v>0</v>
      </c>
      <c r="AO48" s="20">
        <f t="shared" si="18"/>
        <v>0</v>
      </c>
      <c r="AP48" s="23">
        <f t="shared" si="18"/>
        <v>0</v>
      </c>
      <c r="AQ48" s="20">
        <f t="shared" si="18"/>
        <v>0</v>
      </c>
      <c r="AR48" s="20">
        <f t="shared" si="18"/>
        <v>0</v>
      </c>
      <c r="AS48" s="23">
        <f t="shared" si="18"/>
        <v>709132.20895000012</v>
      </c>
      <c r="AT48" s="20">
        <f t="shared" si="18"/>
        <v>100.00000000000001</v>
      </c>
      <c r="AU48" s="23">
        <f t="shared" si="18"/>
        <v>99999.999999999971</v>
      </c>
    </row>
    <row r="51" spans="2:3" x14ac:dyDescent="0.3">
      <c r="B51" s="29" t="s">
        <v>135</v>
      </c>
      <c r="C51" s="1">
        <f>SUM(K48,L48)</f>
        <v>626.79000000000019</v>
      </c>
    </row>
  </sheetData>
  <conditionalFormatting sqref="I9 I44:I47">
    <cfRule type="notContainsText" dxfId="1" priority="20" operator="notContains" text="#########">
      <formula>ISERROR(SEARCH("#########",I9))</formula>
    </cfRule>
  </conditionalFormatting>
  <conditionalFormatting sqref="I25:I30">
    <cfRule type="notContainsText" dxfId="0" priority="10" operator="notContains" text="#########">
      <formula>ISERROR(SEARCH("#########",I25))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F471694366554EA47E0857EFF9B72E" ma:contentTypeVersion="18" ma:contentTypeDescription="Create a new document." ma:contentTypeScope="" ma:versionID="1d0dd6c6eec1556cbb840b6c64a9791a">
  <xsd:schema xmlns:xsd="http://www.w3.org/2001/XMLSchema" xmlns:xs="http://www.w3.org/2001/XMLSchema" xmlns:p="http://schemas.microsoft.com/office/2006/metadata/properties" xmlns:ns1="http://schemas.microsoft.com/sharepoint/v3" xmlns:ns2="86e58739-8685-4d29-a2ec-7c9c68f6c483" xmlns:ns3="0443536a-32f8-43be-b347-138dc7c4b70d" targetNamespace="http://schemas.microsoft.com/office/2006/metadata/properties" ma:root="true" ma:fieldsID="785ba6ae5d7ccd4810d80ae85b9c0276" ns1:_="" ns2:_="" ns3:_="">
    <xsd:import namespace="http://schemas.microsoft.com/sharepoint/v3"/>
    <xsd:import namespace="86e58739-8685-4d29-a2ec-7c9c68f6c483"/>
    <xsd:import namespace="0443536a-32f8-43be-b347-138dc7c4b7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e58739-8685-4d29-a2ec-7c9c68f6c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bccc17c-46ff-49d2-8759-2bb659646c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3536a-32f8-43be-b347-138dc7c4b70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914a0cd-eb9a-4db4-97f4-816251a3ff74}" ma:internalName="TaxCatchAll" ma:showField="CatchAllData" ma:web="0443536a-32f8-43be-b347-138dc7c4b7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60CAAE-0B16-4EFF-B232-FB490E83E0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691748-F2A6-442F-8DBB-BD7467816E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6e58739-8685-4d29-a2ec-7c9c68f6c483"/>
    <ds:schemaRef ds:uri="0443536a-32f8-43be-b347-138dc7c4b7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Derek Ebertowski</cp:lastModifiedBy>
  <dcterms:created xsi:type="dcterms:W3CDTF">2023-08-18T04:31:36Z</dcterms:created>
  <dcterms:modified xsi:type="dcterms:W3CDTF">2024-01-15T18:33:10Z</dcterms:modified>
</cp:coreProperties>
</file>