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55/"/>
    </mc:Choice>
  </mc:AlternateContent>
  <xr:revisionPtr revIDLastSave="8" documentId="8_{7F8F5019-89A1-43A9-AFD6-8FB050392D8C}" xr6:coauthVersionLast="47" xr6:coauthVersionMax="47" xr10:uidLastSave="{2515E7D6-9E4A-4050-A534-27E42AF449BE}"/>
  <bookViews>
    <workbookView xWindow="3480" yWindow="2724" windowWidth="17280" windowHeight="8964" xr2:uid="{00000000-000D-0000-FFFF-FFFF00000000}"/>
  </bookViews>
  <sheets>
    <sheet name="Sheet1" sheetId="1" r:id="rId1"/>
  </sheets>
  <definedNames>
    <definedName name="_xlnm._FilterDatabase" localSheetId="0" hidden="1">Sheet1!$A$2:$AU$30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0" i="1" l="1"/>
  <c r="AQ30" i="1"/>
  <c r="AO30" i="1"/>
  <c r="AM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4" i="1"/>
  <c r="AP24" i="1"/>
  <c r="AN24" i="1"/>
  <c r="AL24" i="1"/>
  <c r="L24" i="1"/>
  <c r="K24" i="1"/>
  <c r="AS29" i="1"/>
  <c r="AP29" i="1"/>
  <c r="AN29" i="1"/>
  <c r="AL29" i="1"/>
  <c r="L29" i="1"/>
  <c r="K29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P30" i="1" l="1"/>
  <c r="AL30" i="1"/>
  <c r="AN30" i="1"/>
  <c r="K30" i="1"/>
  <c r="L30" i="1"/>
  <c r="AS30" i="1"/>
  <c r="C33" i="1" l="1"/>
  <c r="AT18" i="1"/>
  <c r="AU18" i="1" s="1"/>
  <c r="AT24" i="1"/>
  <c r="AU24" i="1" s="1"/>
  <c r="AT19" i="1"/>
  <c r="AU19" i="1" s="1"/>
  <c r="AT10" i="1"/>
  <c r="AU10" i="1" s="1"/>
  <c r="AT7" i="1"/>
  <c r="AU7" i="1" s="1"/>
  <c r="AT22" i="1"/>
  <c r="AU22" i="1" s="1"/>
  <c r="AT16" i="1"/>
  <c r="AU16" i="1" s="1"/>
  <c r="AT13" i="1"/>
  <c r="AU13" i="1" s="1"/>
  <c r="AT26" i="1"/>
  <c r="AU26" i="1" s="1"/>
  <c r="AT23" i="1"/>
  <c r="AU23" i="1" s="1"/>
  <c r="AT20" i="1"/>
  <c r="AU20" i="1" s="1"/>
  <c r="AT17" i="1"/>
  <c r="AU17" i="1" s="1"/>
  <c r="AT14" i="1"/>
  <c r="AU14" i="1" s="1"/>
  <c r="AT11" i="1"/>
  <c r="AU11" i="1" s="1"/>
  <c r="AT8" i="1"/>
  <c r="AU8" i="1" s="1"/>
  <c r="AT5" i="1"/>
  <c r="AU5" i="1" s="1"/>
  <c r="AT4" i="1"/>
  <c r="AU4" i="1" s="1"/>
  <c r="AT12" i="1"/>
  <c r="AU12" i="1" s="1"/>
  <c r="AT29" i="1"/>
  <c r="AU29" i="1" s="1"/>
  <c r="AT21" i="1"/>
  <c r="AU21" i="1" s="1"/>
  <c r="AT15" i="1"/>
  <c r="AU15" i="1" s="1"/>
  <c r="AT9" i="1"/>
  <c r="AU9" i="1" s="1"/>
  <c r="AT3" i="1"/>
  <c r="AT27" i="1"/>
  <c r="AU27" i="1" s="1"/>
  <c r="AT6" i="1"/>
  <c r="AU6" i="1" s="1"/>
  <c r="AU3" i="1" l="1"/>
  <c r="AU30" i="1" s="1"/>
  <c r="AT30" i="1"/>
</calcChain>
</file>

<file path=xl/sharedStrings.xml><?xml version="1.0" encoding="utf-8"?>
<sst xmlns="http://schemas.openxmlformats.org/spreadsheetml/2006/main" count="249" uniqueCount="111">
  <si>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</si>
  <si>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</si>
  <si>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</si>
  <si>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</si>
  <si>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</si>
  <si>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</si>
  <si>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</si>
  <si>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</si>
  <si>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</si>
  <si>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</si>
  <si>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</si>
  <si>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</si>
  <si>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</si>
  <si>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</si>
  <si>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</si>
  <si>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</si>
  <si>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</si>
  <si>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</si>
  <si>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</si>
  <si>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</si>
  <si>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</si>
  <si>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</si>
  <si>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</si>
  <si>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</si>
  <si>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</si>
  <si>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</si>
  <si>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</si>
  <si>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</si>
  <si>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</si>
  <si>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</si>
  <si>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</si>
  <si>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</si>
  <si>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</si>
  <si>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</si>
  <si>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</si>
  <si>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</si>
  <si>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</si>
  <si>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</si>
  <si>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</si>
  <si>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</si>
  <si>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</si>
  <si>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</si>
  <si>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</si>
  <si>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</si>
  <si>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</si>
  <si>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</si>
  <si>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</si>
  <si>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</si>
  <si>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</si>
  <si>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14-0072-000</t>
  </si>
  <si>
    <t>DESLAURIERS, MYRON &amp; LENAE</t>
  </si>
  <si>
    <t>2791 210TH ST</t>
  </si>
  <si>
    <t>CANBY, MN 56220</t>
  </si>
  <si>
    <t>SENW</t>
  </si>
  <si>
    <t>13</t>
  </si>
  <si>
    <t>116</t>
  </si>
  <si>
    <t>045</t>
  </si>
  <si>
    <t>SWSE</t>
  </si>
  <si>
    <t>NWSE</t>
  </si>
  <si>
    <t>NESE</t>
  </si>
  <si>
    <t>SESE</t>
  </si>
  <si>
    <t>14-0073-000</t>
  </si>
  <si>
    <t>JORDAHL, MARK A</t>
  </si>
  <si>
    <t>1566 195TH AVE</t>
  </si>
  <si>
    <t>MADISON, MN 56256</t>
  </si>
  <si>
    <t>SWSW</t>
  </si>
  <si>
    <t>NWSW</t>
  </si>
  <si>
    <t>14-0073-010</t>
  </si>
  <si>
    <t>NESW</t>
  </si>
  <si>
    <t>SESW</t>
  </si>
  <si>
    <t>14-0073-020</t>
  </si>
  <si>
    <t>LIEBL, JOSHUA</t>
  </si>
  <si>
    <t>2094 W 130TH ST N</t>
  </si>
  <si>
    <t>CANBY MN 56220</t>
  </si>
  <si>
    <t>14-0074-000</t>
  </si>
  <si>
    <t>LARSON, GARY &amp; INGRID</t>
  </si>
  <si>
    <t>2282 130TH ST N</t>
  </si>
  <si>
    <t>SWNW</t>
  </si>
  <si>
    <t>14-0075-000</t>
  </si>
  <si>
    <t>LUDVIGSON, ROBERT &amp; JULIE</t>
  </si>
  <si>
    <t>1979 HWY 212</t>
  </si>
  <si>
    <t>SWNE</t>
  </si>
  <si>
    <t>14</t>
  </si>
  <si>
    <t>SENE</t>
  </si>
  <si>
    <t>14-0076-000</t>
  </si>
  <si>
    <t>KOENIG, DENNIS &amp; BETH</t>
  </si>
  <si>
    <t>2020 130TH ST N</t>
  </si>
  <si>
    <t>14-0108-010</t>
  </si>
  <si>
    <t>KOENIG, JUSTIN H</t>
  </si>
  <si>
    <t>2071 130TH ST N</t>
  </si>
  <si>
    <t>NENW</t>
  </si>
  <si>
    <t>24</t>
  </si>
  <si>
    <t>NWNW</t>
  </si>
  <si>
    <t>14-0108-020</t>
  </si>
  <si>
    <t>14-0109-000</t>
  </si>
  <si>
    <t>GRITMACKER, GARY &amp; CARLA</t>
  </si>
  <si>
    <t>2131 130TH ST N</t>
  </si>
  <si>
    <t>NWNE</t>
  </si>
  <si>
    <t>215TH AVE N</t>
  </si>
  <si>
    <t>18</t>
  </si>
  <si>
    <t>044</t>
  </si>
  <si>
    <t>36-0086-000</t>
  </si>
  <si>
    <t>BUER, R &amp; J LIVING TRUST</t>
  </si>
  <si>
    <t>1113 MEADOW HILLS AVE</t>
  </si>
  <si>
    <t>CR 2</t>
  </si>
  <si>
    <t>CR 61</t>
  </si>
  <si>
    <t>TOTAL WATERSHED ACRES:</t>
  </si>
  <si>
    <t>LAC QUI PARLE CTY RDS</t>
  </si>
  <si>
    <t>422 5TH AVENUE SUITE 301</t>
  </si>
  <si>
    <t>FREELAND TWP RDS</t>
  </si>
  <si>
    <t>FREELAND TWP, C/O BRYAN KALLHOFF, 1588 130TH ST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</si>
</sst>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3"/>
  <sheetViews>
    <sheetView tabSelected="1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E29" sqref="E29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4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hidden="1" customWidth="1"/>
    <col min="40" max="40" width="17.6640625" style="5" hidden="1" customWidth="1"/>
    <col min="41" max="41" width="17.6640625" style="2" hidden="1" customWidth="1"/>
    <col min="42" max="42" width="17.6640625" style="5" hidden="1" customWidth="1"/>
    <col min="43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P1" s="5" t="s">
        <v>0</v>
      </c>
      <c r="AU1" s="5" t="s">
        <v>1</v>
      </c>
    </row>
    <row r="2" spans="1:47" ht="67.95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320</v>
      </c>
      <c r="J3" s="2">
        <v>40.82</v>
      </c>
      <c r="K3" s="2">
        <f t="shared" ref="K3:K27" si="0">SUM(N3,P3,R3,T3,V3,X3,Z3,AB3,AE3,AG3,AI3)</f>
        <v>1.56</v>
      </c>
      <c r="L3" s="2">
        <f t="shared" ref="L3:L27" si="1">SUM(M3,AD3,AK3,AM3,AO3,AQ3,AR3)</f>
        <v>0</v>
      </c>
      <c r="R3" s="7">
        <v>0.59</v>
      </c>
      <c r="S3" s="5">
        <v>248.685</v>
      </c>
      <c r="T3" s="8">
        <v>0.97</v>
      </c>
      <c r="U3" s="5">
        <v>122.65649999999999</v>
      </c>
      <c r="AL3" s="5" t="str">
        <f t="shared" ref="AL3:AL24" si="2">IF(AK3&gt;0,AK3*$AL$1,"")</f>
        <v/>
      </c>
      <c r="AN3" s="5" t="str">
        <f t="shared" ref="AN3:AN24" si="3">IF(AM3&gt;0,AM3*$AN$1,"")</f>
        <v/>
      </c>
      <c r="AP3" s="5" t="str">
        <f t="shared" ref="AP3:AP24" si="4">IF(AO3&gt;0,AO3*$AP$1,"")</f>
        <v/>
      </c>
      <c r="AS3" s="5">
        <f t="shared" ref="AS3:AS27" si="5">SUM(O3,Q3,S3,U3,W3,Y3,AA3,AC3,AF3,AH3,AJ3)</f>
        <v>371.3415</v>
      </c>
      <c r="AT3" s="11">
        <f t="shared" ref="AT3:AT24" si="6">(AS3/$AS$30)*100</f>
        <v>0.12725007831351165</v>
      </c>
      <c r="AU3" s="5">
        <f t="shared" ref="AU3:AU24" si="7">(AT3/100)*$AU$1</f>
        <v>127.25007831351164</v>
      </c>
    </row>
    <row r="4" spans="1:47" x14ac:dyDescent="0.3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320</v>
      </c>
      <c r="J4" s="2">
        <v>38.94</v>
      </c>
      <c r="K4" s="2">
        <f t="shared" si="0"/>
        <v>38.46</v>
      </c>
      <c r="L4" s="2">
        <f t="shared" si="1"/>
        <v>0</v>
      </c>
      <c r="N4" s="4">
        <v>3.28</v>
      </c>
      <c r="O4" s="5">
        <v>5639.55</v>
      </c>
      <c r="P4" s="6">
        <v>26.74</v>
      </c>
      <c r="Q4" s="5">
        <v>36662.044999999998</v>
      </c>
      <c r="R4" s="7">
        <v>6.36</v>
      </c>
      <c r="S4" s="5">
        <v>3350.9250000000002</v>
      </c>
      <c r="Z4" s="9">
        <v>2.08</v>
      </c>
      <c r="AA4" s="5">
        <v>132.77250000000001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45785.292500000003</v>
      </c>
      <c r="AT4" s="11">
        <f t="shared" si="6"/>
        <v>15.689552760012113</v>
      </c>
      <c r="AU4" s="5">
        <f t="shared" si="7"/>
        <v>15689.552760012113</v>
      </c>
    </row>
    <row r="5" spans="1:47" x14ac:dyDescent="0.3">
      <c r="A5" s="1" t="s">
        <v>49</v>
      </c>
      <c r="B5" s="1" t="s">
        <v>50</v>
      </c>
      <c r="C5" s="1" t="s">
        <v>51</v>
      </c>
      <c r="D5" s="1" t="s">
        <v>52</v>
      </c>
      <c r="E5" s="1" t="s">
        <v>58</v>
      </c>
      <c r="F5" s="1" t="s">
        <v>54</v>
      </c>
      <c r="G5" s="1" t="s">
        <v>55</v>
      </c>
      <c r="H5" s="1" t="s">
        <v>56</v>
      </c>
      <c r="I5" s="2">
        <v>320</v>
      </c>
      <c r="J5" s="2">
        <v>39.71</v>
      </c>
      <c r="K5" s="2">
        <f t="shared" si="0"/>
        <v>17.05</v>
      </c>
      <c r="L5" s="2">
        <f t="shared" si="1"/>
        <v>0</v>
      </c>
      <c r="P5" s="6">
        <v>2.52</v>
      </c>
      <c r="Q5" s="5">
        <v>3440.5349999999999</v>
      </c>
      <c r="R5" s="7">
        <v>5.59</v>
      </c>
      <c r="S5" s="5">
        <v>3005.2950000000001</v>
      </c>
      <c r="T5" s="8">
        <v>5.05</v>
      </c>
      <c r="U5" s="5">
        <v>834.25387499999988</v>
      </c>
      <c r="Z5" s="9">
        <v>1.48</v>
      </c>
      <c r="AA5" s="5">
        <v>112.2876</v>
      </c>
      <c r="AB5" s="10">
        <v>2.41</v>
      </c>
      <c r="AC5" s="5">
        <v>169.22059999999999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7561.5920749999996</v>
      </c>
      <c r="AT5" s="11">
        <f t="shared" si="6"/>
        <v>2.5911813888794519</v>
      </c>
      <c r="AU5" s="5">
        <f t="shared" si="7"/>
        <v>2591.1813888794518</v>
      </c>
    </row>
    <row r="6" spans="1:47" x14ac:dyDescent="0.3">
      <c r="A6" s="1" t="s">
        <v>49</v>
      </c>
      <c r="B6" s="1" t="s">
        <v>50</v>
      </c>
      <c r="C6" s="1" t="s">
        <v>51</v>
      </c>
      <c r="D6" s="1" t="s">
        <v>52</v>
      </c>
      <c r="E6" s="1" t="s">
        <v>59</v>
      </c>
      <c r="F6" s="1" t="s">
        <v>54</v>
      </c>
      <c r="G6" s="1" t="s">
        <v>55</v>
      </c>
      <c r="H6" s="1" t="s">
        <v>56</v>
      </c>
      <c r="I6" s="2">
        <v>320</v>
      </c>
      <c r="J6" s="2">
        <v>38.42</v>
      </c>
      <c r="K6" s="2">
        <f t="shared" si="0"/>
        <v>1.62</v>
      </c>
      <c r="L6" s="2">
        <f t="shared" si="1"/>
        <v>0</v>
      </c>
      <c r="R6" s="7">
        <v>0.83</v>
      </c>
      <c r="S6" s="5">
        <v>437.30624999999998</v>
      </c>
      <c r="T6" s="8">
        <v>0.79</v>
      </c>
      <c r="U6" s="5">
        <v>124.86937500000001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562.17562499999997</v>
      </c>
      <c r="AT6" s="11">
        <f t="shared" si="6"/>
        <v>0.19264448575555751</v>
      </c>
      <c r="AU6" s="5">
        <f t="shared" si="7"/>
        <v>192.64448575555753</v>
      </c>
    </row>
    <row r="7" spans="1:4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60</v>
      </c>
      <c r="F7" s="1" t="s">
        <v>54</v>
      </c>
      <c r="G7" s="1" t="s">
        <v>55</v>
      </c>
      <c r="H7" s="1" t="s">
        <v>56</v>
      </c>
      <c r="I7" s="2">
        <v>320</v>
      </c>
      <c r="J7" s="2">
        <v>38.35</v>
      </c>
      <c r="K7" s="2">
        <f t="shared" si="0"/>
        <v>28.770000000000003</v>
      </c>
      <c r="L7" s="2">
        <f t="shared" si="1"/>
        <v>0</v>
      </c>
      <c r="N7" s="4">
        <v>5.24</v>
      </c>
      <c r="O7" s="5">
        <v>9061.1062500000007</v>
      </c>
      <c r="P7" s="6">
        <v>16.07</v>
      </c>
      <c r="Q7" s="5">
        <v>21232.487499999999</v>
      </c>
      <c r="R7" s="7">
        <v>7.46</v>
      </c>
      <c r="S7" s="5">
        <v>2581.6875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32875.28125</v>
      </c>
      <c r="AT7" s="11">
        <f t="shared" si="6"/>
        <v>11.265592759336679</v>
      </c>
      <c r="AU7" s="5">
        <f t="shared" si="7"/>
        <v>11265.59275933668</v>
      </c>
    </row>
    <row r="8" spans="1:47" x14ac:dyDescent="0.3">
      <c r="A8" s="1" t="s">
        <v>61</v>
      </c>
      <c r="B8" s="1" t="s">
        <v>62</v>
      </c>
      <c r="C8" s="1" t="s">
        <v>63</v>
      </c>
      <c r="D8" s="1" t="s">
        <v>64</v>
      </c>
      <c r="E8" s="1" t="s">
        <v>65</v>
      </c>
      <c r="F8" s="1" t="s">
        <v>54</v>
      </c>
      <c r="G8" s="1" t="s">
        <v>55</v>
      </c>
      <c r="H8" s="1" t="s">
        <v>56</v>
      </c>
      <c r="I8" s="2">
        <v>80</v>
      </c>
      <c r="J8" s="2">
        <v>37.119999999999997</v>
      </c>
      <c r="K8" s="2">
        <f t="shared" si="0"/>
        <v>20.82</v>
      </c>
      <c r="L8" s="2">
        <f t="shared" si="1"/>
        <v>0</v>
      </c>
      <c r="P8" s="6">
        <v>4.22</v>
      </c>
      <c r="Q8" s="5">
        <v>4486.9650000000001</v>
      </c>
      <c r="R8" s="7">
        <v>13.06</v>
      </c>
      <c r="S8" s="5">
        <v>5612.2725</v>
      </c>
      <c r="T8" s="8">
        <v>1.87</v>
      </c>
      <c r="U8" s="5">
        <v>260.17087500000002</v>
      </c>
      <c r="AB8" s="10">
        <v>1.67</v>
      </c>
      <c r="AC8" s="5">
        <v>80.229000000000013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10439.637374999998</v>
      </c>
      <c r="AT8" s="11">
        <f t="shared" si="6"/>
        <v>3.5774204432669472</v>
      </c>
      <c r="AU8" s="5">
        <f t="shared" si="7"/>
        <v>3577.4204432669471</v>
      </c>
    </row>
    <row r="9" spans="1:47" x14ac:dyDescent="0.3">
      <c r="A9" s="1" t="s">
        <v>61</v>
      </c>
      <c r="B9" s="1" t="s">
        <v>62</v>
      </c>
      <c r="C9" s="1" t="s">
        <v>63</v>
      </c>
      <c r="D9" s="1" t="s">
        <v>64</v>
      </c>
      <c r="E9" s="1" t="s">
        <v>66</v>
      </c>
      <c r="F9" s="1" t="s">
        <v>54</v>
      </c>
      <c r="G9" s="1" t="s">
        <v>55</v>
      </c>
      <c r="H9" s="1" t="s">
        <v>56</v>
      </c>
      <c r="I9" s="2">
        <v>80</v>
      </c>
      <c r="J9" s="2">
        <v>38.24</v>
      </c>
      <c r="K9" s="2">
        <f t="shared" si="0"/>
        <v>38.22</v>
      </c>
      <c r="L9" s="2">
        <f t="shared" si="1"/>
        <v>0</v>
      </c>
      <c r="N9" s="4">
        <v>9.2199999999999989</v>
      </c>
      <c r="O9" s="5">
        <v>12682.11</v>
      </c>
      <c r="P9" s="6">
        <v>22.39</v>
      </c>
      <c r="Q9" s="5">
        <v>23666.23</v>
      </c>
      <c r="R9" s="7">
        <v>6.3000000000000007</v>
      </c>
      <c r="S9" s="5">
        <v>2655.45</v>
      </c>
      <c r="T9" s="8">
        <v>0.31</v>
      </c>
      <c r="U9" s="5">
        <v>39.1995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39042.989499999996</v>
      </c>
      <c r="AT9" s="11">
        <f t="shared" si="6"/>
        <v>13.379122644435412</v>
      </c>
      <c r="AU9" s="5">
        <f t="shared" si="7"/>
        <v>13379.122644435412</v>
      </c>
    </row>
    <row r="10" spans="1:47" x14ac:dyDescent="0.3">
      <c r="A10" s="1" t="s">
        <v>67</v>
      </c>
      <c r="B10" s="1" t="s">
        <v>62</v>
      </c>
      <c r="C10" s="1" t="s">
        <v>63</v>
      </c>
      <c r="D10" s="1" t="s">
        <v>64</v>
      </c>
      <c r="E10" s="1" t="s">
        <v>68</v>
      </c>
      <c r="F10" s="1" t="s">
        <v>54</v>
      </c>
      <c r="G10" s="1" t="s">
        <v>55</v>
      </c>
      <c r="H10" s="1" t="s">
        <v>56</v>
      </c>
      <c r="I10" s="2">
        <v>67.63</v>
      </c>
      <c r="J10" s="2">
        <v>39.549999999999997</v>
      </c>
      <c r="K10" s="2">
        <f t="shared" si="0"/>
        <v>33.51</v>
      </c>
      <c r="L10" s="2">
        <f t="shared" si="1"/>
        <v>0</v>
      </c>
      <c r="P10" s="6">
        <v>13.39</v>
      </c>
      <c r="Q10" s="5">
        <v>14153.23</v>
      </c>
      <c r="R10" s="7">
        <v>17.73</v>
      </c>
      <c r="S10" s="5">
        <v>7473.1949999999997</v>
      </c>
      <c r="T10" s="8">
        <v>2.39</v>
      </c>
      <c r="U10" s="5">
        <v>302.21550000000002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21928.640499999998</v>
      </c>
      <c r="AT10" s="11">
        <f t="shared" si="6"/>
        <v>7.5144340746559246</v>
      </c>
      <c r="AU10" s="5">
        <f t="shared" si="7"/>
        <v>7514.4340746559246</v>
      </c>
    </row>
    <row r="11" spans="1:47" x14ac:dyDescent="0.3">
      <c r="A11" s="1" t="s">
        <v>67</v>
      </c>
      <c r="B11" s="1" t="s">
        <v>62</v>
      </c>
      <c r="C11" s="1" t="s">
        <v>63</v>
      </c>
      <c r="D11" s="1" t="s">
        <v>64</v>
      </c>
      <c r="E11" s="1" t="s">
        <v>69</v>
      </c>
      <c r="F11" s="1" t="s">
        <v>54</v>
      </c>
      <c r="G11" s="1" t="s">
        <v>55</v>
      </c>
      <c r="H11" s="1" t="s">
        <v>56</v>
      </c>
      <c r="I11" s="2">
        <v>67.63</v>
      </c>
      <c r="J11" s="2">
        <v>27.52</v>
      </c>
      <c r="K11" s="2">
        <f t="shared" si="0"/>
        <v>27.499999999999996</v>
      </c>
      <c r="L11" s="2">
        <f t="shared" si="1"/>
        <v>0</v>
      </c>
      <c r="N11" s="4">
        <v>3.76</v>
      </c>
      <c r="O11" s="5">
        <v>5171.88</v>
      </c>
      <c r="P11" s="6">
        <v>11.47</v>
      </c>
      <c r="Q11" s="5">
        <v>12845.192499999999</v>
      </c>
      <c r="R11" s="7">
        <v>8.5299999999999994</v>
      </c>
      <c r="S11" s="5">
        <v>3926.2725</v>
      </c>
      <c r="T11" s="8">
        <v>2.4</v>
      </c>
      <c r="U11" s="5">
        <v>303.48</v>
      </c>
      <c r="Z11" s="9">
        <v>0.36</v>
      </c>
      <c r="AA11" s="5">
        <v>20.864249999999998</v>
      </c>
      <c r="AB11" s="10">
        <v>0.98</v>
      </c>
      <c r="AC11" s="5">
        <v>50.299600000000012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22317.988849999994</v>
      </c>
      <c r="AT11" s="11">
        <f t="shared" si="6"/>
        <v>7.6478546808330856</v>
      </c>
      <c r="AU11" s="5">
        <f t="shared" si="7"/>
        <v>7647.8546808330857</v>
      </c>
    </row>
    <row r="12" spans="1:47" x14ac:dyDescent="0.3">
      <c r="A12" s="1" t="s">
        <v>70</v>
      </c>
      <c r="B12" s="1" t="s">
        <v>71</v>
      </c>
      <c r="C12" s="1" t="s">
        <v>72</v>
      </c>
      <c r="D12" s="1" t="s">
        <v>73</v>
      </c>
      <c r="E12" s="1" t="s">
        <v>69</v>
      </c>
      <c r="F12" s="1" t="s">
        <v>54</v>
      </c>
      <c r="G12" s="1" t="s">
        <v>55</v>
      </c>
      <c r="H12" s="1" t="s">
        <v>56</v>
      </c>
      <c r="I12" s="2">
        <v>12.37</v>
      </c>
      <c r="J12" s="2">
        <v>11.24</v>
      </c>
      <c r="K12" s="2">
        <f t="shared" si="0"/>
        <v>11.25</v>
      </c>
      <c r="L12" s="2">
        <f t="shared" si="1"/>
        <v>0</v>
      </c>
      <c r="Z12" s="9">
        <v>7.59</v>
      </c>
      <c r="AA12" s="5">
        <v>535.00995</v>
      </c>
      <c r="AB12" s="10">
        <v>3.66</v>
      </c>
      <c r="AC12" s="5">
        <v>211.66800000000001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746.67795000000001</v>
      </c>
      <c r="AT12" s="11">
        <f t="shared" si="6"/>
        <v>0.25586913289377122</v>
      </c>
      <c r="AU12" s="5">
        <f t="shared" si="7"/>
        <v>255.86913289377122</v>
      </c>
    </row>
    <row r="13" spans="1:47" x14ac:dyDescent="0.3">
      <c r="A13" s="1" t="s">
        <v>74</v>
      </c>
      <c r="B13" s="1" t="s">
        <v>75</v>
      </c>
      <c r="C13" s="1" t="s">
        <v>76</v>
      </c>
      <c r="D13" s="1" t="s">
        <v>52</v>
      </c>
      <c r="E13" s="1" t="s">
        <v>77</v>
      </c>
      <c r="F13" s="1" t="s">
        <v>54</v>
      </c>
      <c r="G13" s="1" t="s">
        <v>55</v>
      </c>
      <c r="H13" s="1" t="s">
        <v>56</v>
      </c>
      <c r="I13" s="2">
        <v>80</v>
      </c>
      <c r="J13" s="2">
        <v>38.94</v>
      </c>
      <c r="K13" s="2">
        <f t="shared" si="0"/>
        <v>7.91</v>
      </c>
      <c r="L13" s="2">
        <f t="shared" si="1"/>
        <v>0</v>
      </c>
      <c r="P13" s="6">
        <v>0.73</v>
      </c>
      <c r="Q13" s="5">
        <v>771.61</v>
      </c>
      <c r="R13" s="7">
        <v>6.66</v>
      </c>
      <c r="S13" s="5">
        <v>2807.19</v>
      </c>
      <c r="T13" s="8">
        <v>0.52</v>
      </c>
      <c r="U13" s="5">
        <v>65.754000000000005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3644.5540000000001</v>
      </c>
      <c r="AT13" s="11">
        <f t="shared" si="6"/>
        <v>1.2489037231707798</v>
      </c>
      <c r="AU13" s="5">
        <f t="shared" si="7"/>
        <v>1248.9037231707798</v>
      </c>
    </row>
    <row r="14" spans="1:47" x14ac:dyDescent="0.3">
      <c r="A14" s="1" t="s">
        <v>78</v>
      </c>
      <c r="B14" s="1" t="s">
        <v>79</v>
      </c>
      <c r="C14" s="1" t="s">
        <v>80</v>
      </c>
      <c r="D14" s="1" t="s">
        <v>64</v>
      </c>
      <c r="E14" s="1" t="s">
        <v>81</v>
      </c>
      <c r="F14" s="1" t="s">
        <v>82</v>
      </c>
      <c r="G14" s="1" t="s">
        <v>55</v>
      </c>
      <c r="H14" s="1" t="s">
        <v>56</v>
      </c>
      <c r="I14" s="2">
        <v>160</v>
      </c>
      <c r="J14" s="2">
        <v>40.880000000000003</v>
      </c>
      <c r="K14" s="2">
        <f t="shared" si="0"/>
        <v>5.6099999999999994</v>
      </c>
      <c r="L14" s="2">
        <f t="shared" si="1"/>
        <v>0</v>
      </c>
      <c r="R14" s="7">
        <v>3.51</v>
      </c>
      <c r="S14" s="5">
        <v>1761.87</v>
      </c>
      <c r="T14" s="8">
        <v>2.1</v>
      </c>
      <c r="U14" s="5">
        <v>325.92487499999999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2087.794875</v>
      </c>
      <c r="AT14" s="11">
        <f t="shared" si="6"/>
        <v>0.7154386497234978</v>
      </c>
      <c r="AU14" s="5">
        <f t="shared" si="7"/>
        <v>715.43864972349775</v>
      </c>
    </row>
    <row r="15" spans="1:47" x14ac:dyDescent="0.3">
      <c r="A15" s="1" t="s">
        <v>78</v>
      </c>
      <c r="B15" s="1" t="s">
        <v>79</v>
      </c>
      <c r="C15" s="1" t="s">
        <v>80</v>
      </c>
      <c r="D15" s="1" t="s">
        <v>64</v>
      </c>
      <c r="E15" s="1" t="s">
        <v>83</v>
      </c>
      <c r="F15" s="1" t="s">
        <v>82</v>
      </c>
      <c r="G15" s="1" t="s">
        <v>55</v>
      </c>
      <c r="H15" s="1" t="s">
        <v>56</v>
      </c>
      <c r="I15" s="2">
        <v>160</v>
      </c>
      <c r="J15" s="2">
        <v>38.65</v>
      </c>
      <c r="K15" s="2">
        <f t="shared" si="0"/>
        <v>15.459999999999999</v>
      </c>
      <c r="L15" s="2">
        <f t="shared" si="1"/>
        <v>0</v>
      </c>
      <c r="P15" s="6">
        <v>0.76</v>
      </c>
      <c r="Q15" s="5">
        <v>803.32</v>
      </c>
      <c r="R15" s="7">
        <v>11.51</v>
      </c>
      <c r="S15" s="5">
        <v>4851.4650000000001</v>
      </c>
      <c r="T15" s="8">
        <v>3.19</v>
      </c>
      <c r="U15" s="5">
        <v>403.37549999999999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6058.1605</v>
      </c>
      <c r="AT15" s="11">
        <f t="shared" si="6"/>
        <v>2.0759904240727818</v>
      </c>
      <c r="AU15" s="5">
        <f t="shared" si="7"/>
        <v>2075.9904240727819</v>
      </c>
    </row>
    <row r="16" spans="1:47" x14ac:dyDescent="0.3">
      <c r="A16" s="1" t="s">
        <v>84</v>
      </c>
      <c r="B16" s="1" t="s">
        <v>85</v>
      </c>
      <c r="C16" s="1" t="s">
        <v>86</v>
      </c>
      <c r="D16" s="1" t="s">
        <v>52</v>
      </c>
      <c r="E16" s="1" t="s">
        <v>58</v>
      </c>
      <c r="F16" s="1" t="s">
        <v>82</v>
      </c>
      <c r="G16" s="1" t="s">
        <v>55</v>
      </c>
      <c r="H16" s="1" t="s">
        <v>56</v>
      </c>
      <c r="I16" s="2">
        <v>160</v>
      </c>
      <c r="J16" s="2">
        <v>40.47</v>
      </c>
      <c r="K16" s="2">
        <f t="shared" si="0"/>
        <v>17.63</v>
      </c>
      <c r="L16" s="2">
        <f t="shared" si="1"/>
        <v>0</v>
      </c>
      <c r="P16" s="6">
        <v>8.51</v>
      </c>
      <c r="Q16" s="5">
        <v>11243.8375</v>
      </c>
      <c r="R16" s="7">
        <v>7.65</v>
      </c>
      <c r="S16" s="5">
        <v>4022.1637500000002</v>
      </c>
      <c r="T16" s="8">
        <v>1.47</v>
      </c>
      <c r="U16" s="5">
        <v>232.35187500000001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15498.353125</v>
      </c>
      <c r="AT16" s="11">
        <f t="shared" si="6"/>
        <v>5.3109244425594984</v>
      </c>
      <c r="AU16" s="5">
        <f t="shared" si="7"/>
        <v>5310.9244425594979</v>
      </c>
    </row>
    <row r="17" spans="1:47" x14ac:dyDescent="0.3">
      <c r="A17" s="1" t="s">
        <v>84</v>
      </c>
      <c r="B17" s="1" t="s">
        <v>85</v>
      </c>
      <c r="C17" s="1" t="s">
        <v>86</v>
      </c>
      <c r="D17" s="1" t="s">
        <v>52</v>
      </c>
      <c r="E17" s="1" t="s">
        <v>57</v>
      </c>
      <c r="F17" s="1" t="s">
        <v>82</v>
      </c>
      <c r="G17" s="1" t="s">
        <v>55</v>
      </c>
      <c r="H17" s="1" t="s">
        <v>56</v>
      </c>
      <c r="I17" s="2">
        <v>160</v>
      </c>
      <c r="J17" s="2">
        <v>38.83</v>
      </c>
      <c r="K17" s="2">
        <f t="shared" si="0"/>
        <v>0.53</v>
      </c>
      <c r="L17" s="2">
        <f t="shared" si="1"/>
        <v>0</v>
      </c>
      <c r="R17" s="7">
        <v>0.53</v>
      </c>
      <c r="S17" s="5">
        <v>279.24374999999998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279.24374999999998</v>
      </c>
      <c r="AT17" s="11">
        <f t="shared" si="6"/>
        <v>9.5690325633032314E-2</v>
      </c>
      <c r="AU17" s="5">
        <f t="shared" si="7"/>
        <v>95.690325633032316</v>
      </c>
    </row>
    <row r="18" spans="1:47" x14ac:dyDescent="0.3">
      <c r="A18" s="1" t="s">
        <v>84</v>
      </c>
      <c r="B18" s="1" t="s">
        <v>85</v>
      </c>
      <c r="C18" s="1" t="s">
        <v>86</v>
      </c>
      <c r="D18" s="1" t="s">
        <v>52</v>
      </c>
      <c r="E18" s="1" t="s">
        <v>59</v>
      </c>
      <c r="F18" s="1" t="s">
        <v>82</v>
      </c>
      <c r="G18" s="1" t="s">
        <v>55</v>
      </c>
      <c r="H18" s="1" t="s">
        <v>56</v>
      </c>
      <c r="I18" s="2">
        <v>160</v>
      </c>
      <c r="J18" s="2">
        <v>38.1</v>
      </c>
      <c r="K18" s="2">
        <f t="shared" si="0"/>
        <v>38.08</v>
      </c>
      <c r="L18" s="2">
        <f t="shared" si="1"/>
        <v>0</v>
      </c>
      <c r="N18" s="4">
        <v>7.1099999999999994</v>
      </c>
      <c r="O18" s="5">
        <v>10075.5375</v>
      </c>
      <c r="P18" s="6">
        <v>24.11</v>
      </c>
      <c r="Q18" s="5">
        <v>28639.415000000001</v>
      </c>
      <c r="R18" s="7">
        <v>6.13</v>
      </c>
      <c r="S18" s="5">
        <v>3010.5637499999998</v>
      </c>
      <c r="T18" s="8">
        <v>0.73</v>
      </c>
      <c r="U18" s="5">
        <v>114.75337500000001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41840.269625000001</v>
      </c>
      <c r="AT18" s="11">
        <f t="shared" si="6"/>
        <v>14.337685355500779</v>
      </c>
      <c r="AU18" s="5">
        <f t="shared" si="7"/>
        <v>14337.685355500778</v>
      </c>
    </row>
    <row r="19" spans="1:47" x14ac:dyDescent="0.3">
      <c r="A19" s="1" t="s">
        <v>84</v>
      </c>
      <c r="B19" s="1" t="s">
        <v>85</v>
      </c>
      <c r="C19" s="1" t="s">
        <v>86</v>
      </c>
      <c r="D19" s="1" t="s">
        <v>52</v>
      </c>
      <c r="E19" s="1" t="s">
        <v>60</v>
      </c>
      <c r="F19" s="1" t="s">
        <v>82</v>
      </c>
      <c r="G19" s="1" t="s">
        <v>55</v>
      </c>
      <c r="H19" s="1" t="s">
        <v>56</v>
      </c>
      <c r="I19" s="2">
        <v>160</v>
      </c>
      <c r="J19" s="2">
        <v>36.590000000000003</v>
      </c>
      <c r="K19" s="2">
        <f t="shared" si="0"/>
        <v>10.079999999999998</v>
      </c>
      <c r="L19" s="2">
        <f t="shared" si="1"/>
        <v>0</v>
      </c>
      <c r="P19" s="6">
        <v>0.21</v>
      </c>
      <c r="Q19" s="5">
        <v>277.46249999999998</v>
      </c>
      <c r="R19" s="7">
        <v>4.96</v>
      </c>
      <c r="S19" s="5">
        <v>2577.4724999999989</v>
      </c>
      <c r="T19" s="8">
        <v>4.9099999999999993</v>
      </c>
      <c r="U19" s="5">
        <v>739.73250000000007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3594.6674999999991</v>
      </c>
      <c r="AT19" s="11">
        <f t="shared" si="6"/>
        <v>1.2318087821749928</v>
      </c>
      <c r="AU19" s="5">
        <f t="shared" si="7"/>
        <v>1231.8087821749928</v>
      </c>
    </row>
    <row r="20" spans="1:47" x14ac:dyDescent="0.3">
      <c r="A20" s="1" t="s">
        <v>87</v>
      </c>
      <c r="B20" s="1" t="s">
        <v>88</v>
      </c>
      <c r="C20" s="1" t="s">
        <v>89</v>
      </c>
      <c r="D20" s="1" t="s">
        <v>52</v>
      </c>
      <c r="E20" s="1" t="s">
        <v>90</v>
      </c>
      <c r="F20" s="1" t="s">
        <v>91</v>
      </c>
      <c r="G20" s="1" t="s">
        <v>55</v>
      </c>
      <c r="H20" s="1" t="s">
        <v>56</v>
      </c>
      <c r="I20" s="2">
        <v>29.39</v>
      </c>
      <c r="J20" s="2">
        <v>23.72</v>
      </c>
      <c r="K20" s="2">
        <f t="shared" si="0"/>
        <v>12.049999999999999</v>
      </c>
      <c r="L20" s="2">
        <f t="shared" si="1"/>
        <v>0</v>
      </c>
      <c r="P20" s="6">
        <v>6.34</v>
      </c>
      <c r="Q20" s="5">
        <v>8376.7250000000004</v>
      </c>
      <c r="R20" s="7">
        <v>5.68</v>
      </c>
      <c r="S20" s="5">
        <v>2992.65</v>
      </c>
      <c r="Z20" s="9">
        <v>0.03</v>
      </c>
      <c r="AA20" s="5">
        <v>1.8967499999999999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11371.27175</v>
      </c>
      <c r="AT20" s="11">
        <f t="shared" si="6"/>
        <v>3.8966698327865932</v>
      </c>
      <c r="AU20" s="5">
        <f t="shared" si="7"/>
        <v>3896.6698327865929</v>
      </c>
    </row>
    <row r="21" spans="1:47" x14ac:dyDescent="0.3">
      <c r="A21" s="1" t="s">
        <v>87</v>
      </c>
      <c r="B21" s="1" t="s">
        <v>88</v>
      </c>
      <c r="C21" s="1" t="s">
        <v>89</v>
      </c>
      <c r="D21" s="1" t="s">
        <v>52</v>
      </c>
      <c r="E21" s="1" t="s">
        <v>92</v>
      </c>
      <c r="F21" s="1" t="s">
        <v>91</v>
      </c>
      <c r="G21" s="1" t="s">
        <v>55</v>
      </c>
      <c r="H21" s="1" t="s">
        <v>56</v>
      </c>
      <c r="I21" s="2">
        <v>29.39</v>
      </c>
      <c r="J21" s="2">
        <v>4.37</v>
      </c>
      <c r="K21" s="2">
        <f t="shared" si="0"/>
        <v>6.9999999999999993E-2</v>
      </c>
      <c r="L21" s="2">
        <f t="shared" si="1"/>
        <v>0</v>
      </c>
      <c r="R21" s="7">
        <v>0.02</v>
      </c>
      <c r="S21" s="5">
        <v>10.5375</v>
      </c>
      <c r="Z21" s="9">
        <v>0.04</v>
      </c>
      <c r="AA21" s="5">
        <v>2.5289999999999999</v>
      </c>
      <c r="AB21" s="10">
        <v>0.01</v>
      </c>
      <c r="AC21" s="5">
        <v>0.56900000000000006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13.6355</v>
      </c>
      <c r="AT21" s="11">
        <f t="shared" si="6"/>
        <v>4.6725680885219894E-3</v>
      </c>
      <c r="AU21" s="5">
        <f t="shared" si="7"/>
        <v>4.6725680885219898</v>
      </c>
    </row>
    <row r="22" spans="1:47" x14ac:dyDescent="0.3">
      <c r="A22" s="1" t="s">
        <v>93</v>
      </c>
      <c r="B22" s="1" t="s">
        <v>88</v>
      </c>
      <c r="C22" s="1" t="s">
        <v>89</v>
      </c>
      <c r="D22" s="1" t="s">
        <v>52</v>
      </c>
      <c r="E22" s="1" t="s">
        <v>92</v>
      </c>
      <c r="F22" s="1" t="s">
        <v>91</v>
      </c>
      <c r="G22" s="1" t="s">
        <v>55</v>
      </c>
      <c r="H22" s="1" t="s">
        <v>56</v>
      </c>
      <c r="I22" s="2">
        <v>3</v>
      </c>
      <c r="J22" s="2">
        <v>2.4300000000000002</v>
      </c>
      <c r="K22" s="2">
        <f t="shared" si="0"/>
        <v>0.24</v>
      </c>
      <c r="L22" s="2">
        <f t="shared" si="1"/>
        <v>0</v>
      </c>
      <c r="Z22" s="9">
        <v>0.05</v>
      </c>
      <c r="AA22" s="5">
        <v>3.1612499999999999</v>
      </c>
      <c r="AB22" s="10">
        <v>0.19</v>
      </c>
      <c r="AC22" s="5">
        <v>10.811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13.972249999999999</v>
      </c>
      <c r="AT22" s="11">
        <f t="shared" si="6"/>
        <v>4.787964465905274E-3</v>
      </c>
      <c r="AU22" s="5">
        <f t="shared" si="7"/>
        <v>4.787964465905274</v>
      </c>
    </row>
    <row r="23" spans="1:47" x14ac:dyDescent="0.3">
      <c r="A23" s="1" t="s">
        <v>94</v>
      </c>
      <c r="B23" s="1" t="s">
        <v>95</v>
      </c>
      <c r="C23" s="1" t="s">
        <v>96</v>
      </c>
      <c r="D23" s="1" t="s">
        <v>52</v>
      </c>
      <c r="E23" s="1" t="s">
        <v>97</v>
      </c>
      <c r="F23" s="1" t="s">
        <v>91</v>
      </c>
      <c r="G23" s="1" t="s">
        <v>55</v>
      </c>
      <c r="H23" s="1" t="s">
        <v>56</v>
      </c>
      <c r="I23" s="2">
        <v>160.05000000000001</v>
      </c>
      <c r="J23" s="2">
        <v>39.64</v>
      </c>
      <c r="K23" s="2">
        <f t="shared" si="0"/>
        <v>15.21</v>
      </c>
      <c r="L23" s="2">
        <f t="shared" si="1"/>
        <v>0</v>
      </c>
      <c r="N23" s="4">
        <v>0.74</v>
      </c>
      <c r="O23" s="5">
        <v>1272.3375000000001</v>
      </c>
      <c r="P23" s="6">
        <v>6.62</v>
      </c>
      <c r="Q23" s="5">
        <v>8746.6749999999993</v>
      </c>
      <c r="R23" s="7">
        <v>7.39</v>
      </c>
      <c r="S23" s="5">
        <v>3893.6062499999998</v>
      </c>
      <c r="T23" s="8">
        <v>0.23</v>
      </c>
      <c r="U23" s="5">
        <v>36.354374999999997</v>
      </c>
      <c r="AB23" s="10">
        <v>0.23</v>
      </c>
      <c r="AC23" s="5">
        <v>13.087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13962.060124999998</v>
      </c>
      <c r="AT23" s="11">
        <f t="shared" si="6"/>
        <v>4.7844726332074599</v>
      </c>
      <c r="AU23" s="5">
        <f t="shared" si="7"/>
        <v>4784.4726332074597</v>
      </c>
    </row>
    <row r="24" spans="1:47" x14ac:dyDescent="0.3">
      <c r="A24" s="1" t="s">
        <v>101</v>
      </c>
      <c r="B24" s="1" t="s">
        <v>102</v>
      </c>
      <c r="C24" s="1" t="s">
        <v>103</v>
      </c>
      <c r="D24" s="1" t="s">
        <v>64</v>
      </c>
      <c r="E24" s="1" t="s">
        <v>65</v>
      </c>
      <c r="F24" s="1" t="s">
        <v>99</v>
      </c>
      <c r="G24" s="1" t="s">
        <v>55</v>
      </c>
      <c r="H24" s="1" t="s">
        <v>100</v>
      </c>
      <c r="I24" s="2">
        <v>149.84</v>
      </c>
      <c r="J24" s="2">
        <v>33.409999999999997</v>
      </c>
      <c r="K24" s="2">
        <f t="shared" si="0"/>
        <v>1.08</v>
      </c>
      <c r="L24" s="2">
        <f t="shared" si="1"/>
        <v>0</v>
      </c>
      <c r="N24" s="4">
        <v>0.9</v>
      </c>
      <c r="O24" s="5">
        <v>1547.4375</v>
      </c>
      <c r="P24" s="6">
        <v>0.18</v>
      </c>
      <c r="Q24" s="5">
        <v>237.82499999999999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1785.2625</v>
      </c>
      <c r="AT24" s="11">
        <f t="shared" si="6"/>
        <v>0.61176785502071707</v>
      </c>
      <c r="AU24" s="5">
        <f t="shared" si="7"/>
        <v>611.76785502071698</v>
      </c>
    </row>
    <row r="25" spans="1:47" x14ac:dyDescent="0.3">
      <c r="B25" s="29" t="s">
        <v>107</v>
      </c>
    </row>
    <row r="26" spans="1:47" x14ac:dyDescent="0.3">
      <c r="B26" s="1" t="s">
        <v>104</v>
      </c>
      <c r="C26" s="1" t="s">
        <v>108</v>
      </c>
      <c r="D26" s="1" t="s">
        <v>64</v>
      </c>
      <c r="E26" s="1" t="s">
        <v>92</v>
      </c>
      <c r="F26" s="1" t="s">
        <v>91</v>
      </c>
      <c r="G26" s="1" t="s">
        <v>55</v>
      </c>
      <c r="H26" s="1" t="s">
        <v>56</v>
      </c>
      <c r="J26" s="2">
        <v>1.45</v>
      </c>
      <c r="K26" s="2">
        <f t="shared" si="0"/>
        <v>4.8899999999999997</v>
      </c>
      <c r="L26" s="2">
        <f t="shared" si="1"/>
        <v>0</v>
      </c>
      <c r="AG26" s="9">
        <v>4.8899999999999997</v>
      </c>
      <c r="AH26" s="5">
        <v>5278.66</v>
      </c>
      <c r="AL26" s="5" t="str">
        <f t="shared" ref="AL26:AL27" si="8">IF(AK26&gt;0,AK26*$AL$1,"")</f>
        <v/>
      </c>
      <c r="AN26" s="5" t="str">
        <f t="shared" ref="AN26:AN27" si="9">IF(AM26&gt;0,AM26*$AN$1,"")</f>
        <v/>
      </c>
      <c r="AP26" s="5" t="str">
        <f t="shared" ref="AP26:AP27" si="10">IF(AO26&gt;0,AO26*$AP$1,"")</f>
        <v/>
      </c>
      <c r="AS26" s="5">
        <f t="shared" si="5"/>
        <v>5278.66</v>
      </c>
      <c r="AT26" s="11">
        <f>(AS26/$AS$30)*100</f>
        <v>1.8088737681902007</v>
      </c>
      <c r="AU26" s="5">
        <f t="shared" ref="AU26:AU27" si="11">(AT26/100)*$AU$1</f>
        <v>1808.8737681902007</v>
      </c>
    </row>
    <row r="27" spans="1:47" x14ac:dyDescent="0.3">
      <c r="B27" s="1" t="s">
        <v>105</v>
      </c>
      <c r="C27" s="1" t="s">
        <v>108</v>
      </c>
      <c r="D27" s="1" t="s">
        <v>64</v>
      </c>
      <c r="E27" s="1" t="s">
        <v>60</v>
      </c>
      <c r="F27" s="1" t="s">
        <v>82</v>
      </c>
      <c r="G27" s="1" t="s">
        <v>55</v>
      </c>
      <c r="H27" s="1" t="s">
        <v>56</v>
      </c>
      <c r="J27" s="2">
        <v>1.46</v>
      </c>
      <c r="K27" s="2">
        <f t="shared" si="0"/>
        <v>5.63</v>
      </c>
      <c r="L27" s="2">
        <f t="shared" si="1"/>
        <v>0</v>
      </c>
      <c r="AG27" s="9">
        <v>5.63</v>
      </c>
      <c r="AH27" s="5">
        <v>4760.7299999999996</v>
      </c>
      <c r="AL27" s="5" t="str">
        <f t="shared" si="8"/>
        <v/>
      </c>
      <c r="AN27" s="5" t="str">
        <f t="shared" si="9"/>
        <v/>
      </c>
      <c r="AP27" s="5" t="str">
        <f t="shared" si="10"/>
        <v/>
      </c>
      <c r="AS27" s="5">
        <f t="shared" si="5"/>
        <v>4760.7299999999996</v>
      </c>
      <c r="AT27" s="11">
        <f>(AS27/$AS$30)*100</f>
        <v>1.6313912270227924</v>
      </c>
      <c r="AU27" s="5">
        <f t="shared" si="11"/>
        <v>1631.3912270227922</v>
      </c>
    </row>
    <row r="28" spans="1:47" x14ac:dyDescent="0.3">
      <c r="B28" s="29" t="s">
        <v>109</v>
      </c>
    </row>
    <row r="29" spans="1:47" ht="15" thickBot="1" x14ac:dyDescent="0.35">
      <c r="B29" s="1" t="s">
        <v>98</v>
      </c>
      <c r="C29" s="1" t="s">
        <v>110</v>
      </c>
      <c r="D29" s="1" t="s">
        <v>52</v>
      </c>
      <c r="E29" s="1" t="s">
        <v>60</v>
      </c>
      <c r="F29" s="1" t="s">
        <v>54</v>
      </c>
      <c r="G29" s="1" t="s">
        <v>55</v>
      </c>
      <c r="H29" s="1" t="s">
        <v>56</v>
      </c>
      <c r="J29" s="2">
        <v>0.99</v>
      </c>
      <c r="K29" s="2">
        <f>SUM(N29,P29,R29,T29,V29,X29,Z29,AB29,AE29,AG29,AI29)</f>
        <v>1.17</v>
      </c>
      <c r="L29" s="2">
        <f>SUM(M29,AD29,AK29,AM29,AO29,AQ29,AR29)</f>
        <v>0</v>
      </c>
      <c r="AG29" s="9">
        <v>1.17</v>
      </c>
      <c r="AH29" s="5">
        <v>1236.69</v>
      </c>
      <c r="AL29" s="5" t="str">
        <f>IF(AK29&gt;0,AK29*$AL$1,"")</f>
        <v/>
      </c>
      <c r="AN29" s="5" t="str">
        <f>IF(AM29&gt;0,AM29*$AN$1,"")</f>
        <v/>
      </c>
      <c r="AP29" s="5" t="str">
        <f>IF(AO29&gt;0,AO29*$AP$1,"")</f>
        <v/>
      </c>
      <c r="AS29" s="5">
        <f>SUM(O29,Q29,S29,U29,W29,Y29,AA29,AC29,AF29,AH29,AJ29)</f>
        <v>1236.69</v>
      </c>
      <c r="AT29" s="11">
        <f>(AS29/$AS$30)*100</f>
        <v>0.42378484319564802</v>
      </c>
      <c r="AU29" s="5">
        <f>(AT29/100)*$AU$1</f>
        <v>423.78484319564797</v>
      </c>
    </row>
    <row r="30" spans="1:47" ht="15" thickTop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>
        <f t="shared" ref="K30:AU30" si="12">SUM(K3:K27)</f>
        <v>353.2299999999999</v>
      </c>
      <c r="L30" s="20">
        <f t="shared" si="12"/>
        <v>0</v>
      </c>
      <c r="M30" s="21">
        <f t="shared" si="12"/>
        <v>0</v>
      </c>
      <c r="N30" s="22">
        <f t="shared" si="12"/>
        <v>30.249999999999996</v>
      </c>
      <c r="O30" s="23">
        <f t="shared" si="12"/>
        <v>45449.958750000005</v>
      </c>
      <c r="P30" s="24">
        <f t="shared" si="12"/>
        <v>144.26000000000005</v>
      </c>
      <c r="Q30" s="23">
        <f t="shared" si="12"/>
        <v>175583.55499999999</v>
      </c>
      <c r="R30" s="25">
        <f t="shared" si="12"/>
        <v>120.49000000000001</v>
      </c>
      <c r="S30" s="23">
        <f t="shared" si="12"/>
        <v>55497.85125</v>
      </c>
      <c r="T30" s="26">
        <f t="shared" si="12"/>
        <v>26.930000000000003</v>
      </c>
      <c r="U30" s="23">
        <f t="shared" si="12"/>
        <v>3905.0921250000001</v>
      </c>
      <c r="V30" s="20">
        <f t="shared" si="12"/>
        <v>0</v>
      </c>
      <c r="W30" s="23">
        <f t="shared" si="12"/>
        <v>0</v>
      </c>
      <c r="X30" s="20">
        <f t="shared" si="12"/>
        <v>0</v>
      </c>
      <c r="Y30" s="23">
        <f t="shared" si="12"/>
        <v>0</v>
      </c>
      <c r="Z30" s="27">
        <f t="shared" si="12"/>
        <v>11.629999999999999</v>
      </c>
      <c r="AA30" s="23">
        <f t="shared" si="12"/>
        <v>808.5213</v>
      </c>
      <c r="AB30" s="28">
        <f t="shared" si="12"/>
        <v>9.15</v>
      </c>
      <c r="AC30" s="23">
        <f t="shared" si="12"/>
        <v>535.88420000000008</v>
      </c>
      <c r="AD30" s="20">
        <f t="shared" si="12"/>
        <v>0</v>
      </c>
      <c r="AE30" s="20">
        <f t="shared" si="12"/>
        <v>0</v>
      </c>
      <c r="AF30" s="23">
        <f t="shared" si="12"/>
        <v>0</v>
      </c>
      <c r="AG30" s="27">
        <f t="shared" si="12"/>
        <v>10.52</v>
      </c>
      <c r="AH30" s="23">
        <f t="shared" si="12"/>
        <v>10039.39</v>
      </c>
      <c r="AI30" s="20">
        <f t="shared" si="12"/>
        <v>0</v>
      </c>
      <c r="AJ30" s="23">
        <f t="shared" si="12"/>
        <v>0</v>
      </c>
      <c r="AK30" s="21">
        <f t="shared" si="12"/>
        <v>0</v>
      </c>
      <c r="AL30" s="23">
        <f t="shared" si="12"/>
        <v>0</v>
      </c>
      <c r="AM30" s="21">
        <f t="shared" si="12"/>
        <v>0</v>
      </c>
      <c r="AN30" s="23">
        <f t="shared" si="12"/>
        <v>0</v>
      </c>
      <c r="AO30" s="20">
        <f t="shared" si="12"/>
        <v>0</v>
      </c>
      <c r="AP30" s="23">
        <f t="shared" si="12"/>
        <v>0</v>
      </c>
      <c r="AQ30" s="20">
        <f t="shared" si="12"/>
        <v>0</v>
      </c>
      <c r="AR30" s="20">
        <f t="shared" si="12"/>
        <v>0</v>
      </c>
      <c r="AS30" s="23">
        <f t="shared" si="12"/>
        <v>291820.25262499996</v>
      </c>
      <c r="AT30" s="20">
        <f t="shared" si="12"/>
        <v>100</v>
      </c>
      <c r="AU30" s="23">
        <f t="shared" si="12"/>
        <v>100000.00000000001</v>
      </c>
    </row>
    <row r="33" spans="2:3" x14ac:dyDescent="0.3">
      <c r="B33" s="29" t="s">
        <v>106</v>
      </c>
      <c r="C33" s="1">
        <f>SUM(K30,L30)</f>
        <v>353.2299999999999</v>
      </c>
    </row>
  </sheetData>
  <autoFilter ref="A2:AU30" xr:uid="{00000000-0001-0000-0000-000000000000}"/>
  <conditionalFormatting sqref="I26:I29">
    <cfRule type="notContainsText" dxfId="0" priority="10" operator="notContains" text="#########">
      <formula>ISERROR(SEARCH("#########",I26))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9" ma:contentTypeDescription="Create a new document." ma:contentTypeScope="" ma:versionID="0fbd8f6025a9b2a0983ccf399f09d47e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ad955e70c58d24ae632375257380caf2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86e58739-8685-4d29-a2ec-7c9c68f6c483">
      <Terms xmlns="http://schemas.microsoft.com/office/infopath/2007/PartnerControls"/>
    </lcf76f155ced4ddcb4097134ff3c332f>
    <TaxCatchAll xmlns="0443536a-32f8-43be-b347-138dc7c4b70d" xsi:nil="true"/>
  </documentManagement>
</p:properties>
</file>

<file path=customXml/itemProps1.xml><?xml version="1.0" encoding="utf-8"?>
<ds:datastoreItem xmlns:ds="http://schemas.openxmlformats.org/officeDocument/2006/customXml" ds:itemID="{62638319-EFFF-4FED-9A56-50172BFA39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580301-0270-42B1-8CF2-B05806B9F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E5EB6B-327F-41B5-AFC6-0A91D22B587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6e58739-8685-4d29-a2ec-7c9c68f6c483"/>
    <ds:schemaRef ds:uri="0443536a-32f8-43be-b347-138dc7c4b7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2023-08-18T04:20:01Z</dcterms:created>
  <dcterms:modified xsi:type="dcterms:W3CDTF">2024-02-12T21:24:38Z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0x01010099F471694366554EA47E0857EFF9B72E</vt:lpwstr>
  </property>
  <property fmtid="{D5CDD505-2E9C-101B-9397-08002B2CF9AE}" pid="3" name="MediaServiceImageTags">
    <vt:lpwstr/>
  </property>
</Properties>
</file>