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2overviewers.sharepoint.com/Shared Documents/H2Overviewers Master/Company Share/Lac qui Parle County/Group 4/CD 53/"/>
    </mc:Choice>
  </mc:AlternateContent>
  <xr:revisionPtr revIDLastSave="1" documentId="8_{BE0EC997-ADED-4BB5-9859-71FFB5892A1A}" xr6:coauthVersionLast="47" xr6:coauthVersionMax="47" xr10:uidLastSave="{3B64D0F2-E769-4E0F-AA7F-D4922C8C24AA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56" i="1" l="1"/>
  <c r="AQ56" i="1"/>
  <c r="AO56" i="1"/>
  <c r="AM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AS49" i="1"/>
  <c r="AP49" i="1"/>
  <c r="AN49" i="1"/>
  <c r="AL49" i="1"/>
  <c r="L49" i="1"/>
  <c r="K49" i="1"/>
  <c r="AS48" i="1"/>
  <c r="AP48" i="1"/>
  <c r="AN48" i="1"/>
  <c r="AL48" i="1"/>
  <c r="L48" i="1"/>
  <c r="K48" i="1"/>
  <c r="AS47" i="1"/>
  <c r="AP47" i="1"/>
  <c r="AN47" i="1"/>
  <c r="AL47" i="1"/>
  <c r="L47" i="1"/>
  <c r="K47" i="1"/>
  <c r="AS46" i="1"/>
  <c r="AP46" i="1"/>
  <c r="AN46" i="1"/>
  <c r="AL46" i="1"/>
  <c r="L46" i="1"/>
  <c r="K46" i="1"/>
  <c r="AS45" i="1"/>
  <c r="AP45" i="1"/>
  <c r="AN45" i="1"/>
  <c r="AL45" i="1"/>
  <c r="L45" i="1"/>
  <c r="K45" i="1"/>
  <c r="AS55" i="1"/>
  <c r="AP55" i="1"/>
  <c r="AN55" i="1"/>
  <c r="AL55" i="1"/>
  <c r="L55" i="1"/>
  <c r="K55" i="1"/>
  <c r="AS51" i="1"/>
  <c r="AP51" i="1"/>
  <c r="AN51" i="1"/>
  <c r="AL51" i="1"/>
  <c r="L51" i="1"/>
  <c r="K51" i="1"/>
  <c r="AS54" i="1"/>
  <c r="AP54" i="1"/>
  <c r="AN54" i="1"/>
  <c r="AL54" i="1"/>
  <c r="L54" i="1"/>
  <c r="K54" i="1"/>
  <c r="AS53" i="1"/>
  <c r="AP53" i="1"/>
  <c r="AN53" i="1"/>
  <c r="AL53" i="1"/>
  <c r="L53" i="1"/>
  <c r="K53" i="1"/>
  <c r="AS44" i="1"/>
  <c r="AP44" i="1"/>
  <c r="AN44" i="1"/>
  <c r="AL44" i="1"/>
  <c r="L44" i="1"/>
  <c r="K44" i="1"/>
  <c r="AS43" i="1"/>
  <c r="AP43" i="1"/>
  <c r="AN43" i="1"/>
  <c r="AL43" i="1"/>
  <c r="L43" i="1"/>
  <c r="K43" i="1"/>
  <c r="AS42" i="1"/>
  <c r="AP42" i="1"/>
  <c r="AN42" i="1"/>
  <c r="AL42" i="1"/>
  <c r="L42" i="1"/>
  <c r="K42" i="1"/>
  <c r="AS41" i="1"/>
  <c r="AP41" i="1"/>
  <c r="AN41" i="1"/>
  <c r="AL41" i="1"/>
  <c r="L41" i="1"/>
  <c r="K41" i="1"/>
  <c r="AS40" i="1"/>
  <c r="AP40" i="1"/>
  <c r="AN40" i="1"/>
  <c r="AL40" i="1"/>
  <c r="L40" i="1"/>
  <c r="K40" i="1"/>
  <c r="AS39" i="1"/>
  <c r="AP39" i="1"/>
  <c r="AN39" i="1"/>
  <c r="AL39" i="1"/>
  <c r="L39" i="1"/>
  <c r="K39" i="1"/>
  <c r="AS38" i="1"/>
  <c r="AP38" i="1"/>
  <c r="AN38" i="1"/>
  <c r="AL38" i="1"/>
  <c r="L38" i="1"/>
  <c r="K38" i="1"/>
  <c r="AS37" i="1"/>
  <c r="AP37" i="1"/>
  <c r="AN37" i="1"/>
  <c r="AL37" i="1"/>
  <c r="L37" i="1"/>
  <c r="K37" i="1"/>
  <c r="AS36" i="1"/>
  <c r="AP36" i="1"/>
  <c r="AN36" i="1"/>
  <c r="AL36" i="1"/>
  <c r="L36" i="1"/>
  <c r="K36" i="1"/>
  <c r="AS35" i="1"/>
  <c r="AP35" i="1"/>
  <c r="AN35" i="1"/>
  <c r="AL35" i="1"/>
  <c r="L35" i="1"/>
  <c r="K35" i="1"/>
  <c r="AS34" i="1"/>
  <c r="AP34" i="1"/>
  <c r="AN34" i="1"/>
  <c r="AL34" i="1"/>
  <c r="L34" i="1"/>
  <c r="K34" i="1"/>
  <c r="AS33" i="1"/>
  <c r="AP33" i="1"/>
  <c r="AN33" i="1"/>
  <c r="AL33" i="1"/>
  <c r="L33" i="1"/>
  <c r="K33" i="1"/>
  <c r="AS32" i="1"/>
  <c r="AP32" i="1"/>
  <c r="AN32" i="1"/>
  <c r="AL32" i="1"/>
  <c r="L32" i="1"/>
  <c r="K32" i="1"/>
  <c r="AS31" i="1"/>
  <c r="AP31" i="1"/>
  <c r="AN31" i="1"/>
  <c r="AL31" i="1"/>
  <c r="L31" i="1"/>
  <c r="K31" i="1"/>
  <c r="AS30" i="1"/>
  <c r="AP30" i="1"/>
  <c r="AN30" i="1"/>
  <c r="AL30" i="1"/>
  <c r="L30" i="1"/>
  <c r="K30" i="1"/>
  <c r="AS29" i="1"/>
  <c r="AP29" i="1"/>
  <c r="AN29" i="1"/>
  <c r="AL29" i="1"/>
  <c r="L29" i="1"/>
  <c r="K29" i="1"/>
  <c r="AS28" i="1"/>
  <c r="AP28" i="1"/>
  <c r="AN28" i="1"/>
  <c r="AL28" i="1"/>
  <c r="L28" i="1"/>
  <c r="K28" i="1"/>
  <c r="AS27" i="1"/>
  <c r="AP27" i="1"/>
  <c r="AN27" i="1"/>
  <c r="AL27" i="1"/>
  <c r="L27" i="1"/>
  <c r="K27" i="1"/>
  <c r="AS26" i="1"/>
  <c r="AP26" i="1"/>
  <c r="AN26" i="1"/>
  <c r="AL26" i="1"/>
  <c r="L26" i="1"/>
  <c r="K26" i="1"/>
  <c r="AS25" i="1"/>
  <c r="AP25" i="1"/>
  <c r="AN25" i="1"/>
  <c r="AL25" i="1"/>
  <c r="L25" i="1"/>
  <c r="K25" i="1"/>
  <c r="AS24" i="1"/>
  <c r="AP24" i="1"/>
  <c r="AN24" i="1"/>
  <c r="AL24" i="1"/>
  <c r="L24" i="1"/>
  <c r="K24" i="1"/>
  <c r="AS23" i="1"/>
  <c r="AP23" i="1"/>
  <c r="AN23" i="1"/>
  <c r="AL23" i="1"/>
  <c r="L23" i="1"/>
  <c r="K23" i="1"/>
  <c r="AS22" i="1"/>
  <c r="AP22" i="1"/>
  <c r="AN22" i="1"/>
  <c r="AL22" i="1"/>
  <c r="L22" i="1"/>
  <c r="K22" i="1"/>
  <c r="AS21" i="1"/>
  <c r="AP21" i="1"/>
  <c r="AN21" i="1"/>
  <c r="AL21" i="1"/>
  <c r="L21" i="1"/>
  <c r="K21" i="1"/>
  <c r="AS20" i="1"/>
  <c r="AP20" i="1"/>
  <c r="AN20" i="1"/>
  <c r="AL20" i="1"/>
  <c r="L20" i="1"/>
  <c r="K20" i="1"/>
  <c r="AS19" i="1"/>
  <c r="AP19" i="1"/>
  <c r="AN19" i="1"/>
  <c r="AL19" i="1"/>
  <c r="L19" i="1"/>
  <c r="K19" i="1"/>
  <c r="AS18" i="1"/>
  <c r="AP18" i="1"/>
  <c r="AN18" i="1"/>
  <c r="AL18" i="1"/>
  <c r="L18" i="1"/>
  <c r="K18" i="1"/>
  <c r="AS17" i="1"/>
  <c r="AP17" i="1"/>
  <c r="AN17" i="1"/>
  <c r="AL17" i="1"/>
  <c r="L17" i="1"/>
  <c r="K17" i="1"/>
  <c r="AS16" i="1"/>
  <c r="AP16" i="1"/>
  <c r="AN16" i="1"/>
  <c r="AL16" i="1"/>
  <c r="L16" i="1"/>
  <c r="K16" i="1"/>
  <c r="AS15" i="1"/>
  <c r="AP15" i="1"/>
  <c r="AN15" i="1"/>
  <c r="AL15" i="1"/>
  <c r="L15" i="1"/>
  <c r="K15" i="1"/>
  <c r="AS14" i="1"/>
  <c r="AP14" i="1"/>
  <c r="AN14" i="1"/>
  <c r="AL14" i="1"/>
  <c r="L14" i="1"/>
  <c r="K14" i="1"/>
  <c r="AS13" i="1"/>
  <c r="AP13" i="1"/>
  <c r="AN13" i="1"/>
  <c r="AL13" i="1"/>
  <c r="L13" i="1"/>
  <c r="K13" i="1"/>
  <c r="AS12" i="1"/>
  <c r="AP12" i="1"/>
  <c r="AN12" i="1"/>
  <c r="AL12" i="1"/>
  <c r="L12" i="1"/>
  <c r="K12" i="1"/>
  <c r="AS11" i="1"/>
  <c r="AP11" i="1"/>
  <c r="AN11" i="1"/>
  <c r="AL11" i="1"/>
  <c r="L11" i="1"/>
  <c r="K11" i="1"/>
  <c r="AS10" i="1"/>
  <c r="AP10" i="1"/>
  <c r="AN10" i="1"/>
  <c r="AL10" i="1"/>
  <c r="L10" i="1"/>
  <c r="K10" i="1"/>
  <c r="AS9" i="1"/>
  <c r="AP9" i="1"/>
  <c r="AN9" i="1"/>
  <c r="AL9" i="1"/>
  <c r="L9" i="1"/>
  <c r="K9" i="1"/>
  <c r="AS8" i="1"/>
  <c r="AP8" i="1"/>
  <c r="AN8" i="1"/>
  <c r="AL8" i="1"/>
  <c r="L8" i="1"/>
  <c r="K8" i="1"/>
  <c r="AS7" i="1"/>
  <c r="AP7" i="1"/>
  <c r="AN7" i="1"/>
  <c r="AL7" i="1"/>
  <c r="L7" i="1"/>
  <c r="K7" i="1"/>
  <c r="AS6" i="1"/>
  <c r="AP6" i="1"/>
  <c r="AN6" i="1"/>
  <c r="AL6" i="1"/>
  <c r="L6" i="1"/>
  <c r="K6" i="1"/>
  <c r="AS5" i="1"/>
  <c r="AP5" i="1"/>
  <c r="AN5" i="1"/>
  <c r="AL5" i="1"/>
  <c r="L5" i="1"/>
  <c r="K5" i="1"/>
  <c r="AS4" i="1"/>
  <c r="AP4" i="1"/>
  <c r="AN4" i="1"/>
  <c r="AL4" i="1"/>
  <c r="L4" i="1"/>
  <c r="K4" i="1"/>
  <c r="AS3" i="1"/>
  <c r="AP3" i="1"/>
  <c r="AN3" i="1"/>
  <c r="AL3" i="1"/>
  <c r="L3" i="1"/>
  <c r="K3" i="1"/>
  <c r="AP56" i="1" l="1"/>
  <c r="AL56" i="1"/>
  <c r="L56" i="1"/>
  <c r="AN56" i="1"/>
  <c r="AS56" i="1"/>
  <c r="AT15" i="1" s="1"/>
  <c r="AU15" i="1" s="1"/>
  <c r="K56" i="1"/>
  <c r="AT11" i="1" l="1"/>
  <c r="AU11" i="1" s="1"/>
  <c r="AT46" i="1"/>
  <c r="AU46" i="1" s="1"/>
  <c r="C59" i="1"/>
  <c r="AT21" i="1"/>
  <c r="AU21" i="1" s="1"/>
  <c r="AT34" i="1"/>
  <c r="AU34" i="1" s="1"/>
  <c r="AT25" i="1"/>
  <c r="AU25" i="1" s="1"/>
  <c r="AT41" i="1"/>
  <c r="AU41" i="1" s="1"/>
  <c r="AT3" i="1"/>
  <c r="AU3" i="1" s="1"/>
  <c r="AT38" i="1"/>
  <c r="AU38" i="1" s="1"/>
  <c r="AT36" i="1"/>
  <c r="AU36" i="1" s="1"/>
  <c r="AT9" i="1"/>
  <c r="AU9" i="1" s="1"/>
  <c r="AT20" i="1"/>
  <c r="AU20" i="1" s="1"/>
  <c r="AT33" i="1"/>
  <c r="AU33" i="1" s="1"/>
  <c r="AT5" i="1"/>
  <c r="AU5" i="1" s="1"/>
  <c r="AT23" i="1"/>
  <c r="AU23" i="1" s="1"/>
  <c r="AT53" i="1"/>
  <c r="AU53" i="1" s="1"/>
  <c r="AT45" i="1"/>
  <c r="AU45" i="1" s="1"/>
  <c r="AT30" i="1"/>
  <c r="AU30" i="1" s="1"/>
  <c r="AT47" i="1"/>
  <c r="AU47" i="1" s="1"/>
  <c r="AT22" i="1"/>
  <c r="AU22" i="1" s="1"/>
  <c r="AT40" i="1"/>
  <c r="AU40" i="1" s="1"/>
  <c r="AT10" i="1"/>
  <c r="AU10" i="1" s="1"/>
  <c r="AT43" i="1"/>
  <c r="AU43" i="1" s="1"/>
  <c r="AT48" i="1"/>
  <c r="AU48" i="1" s="1"/>
  <c r="AT28" i="1"/>
  <c r="AU28" i="1" s="1"/>
  <c r="AT26" i="1"/>
  <c r="AU26" i="1" s="1"/>
  <c r="AT8" i="1"/>
  <c r="AU8" i="1" s="1"/>
  <c r="AT31" i="1"/>
  <c r="AU31" i="1" s="1"/>
  <c r="AT51" i="1"/>
  <c r="AU51" i="1" s="1"/>
  <c r="AT17" i="1"/>
  <c r="AU17" i="1" s="1"/>
  <c r="AT35" i="1"/>
  <c r="AU35" i="1" s="1"/>
  <c r="AT6" i="1"/>
  <c r="AU6" i="1" s="1"/>
  <c r="AT55" i="1"/>
  <c r="AU55" i="1" s="1"/>
  <c r="AT18" i="1"/>
  <c r="AU18" i="1" s="1"/>
  <c r="AT37" i="1"/>
  <c r="AU37" i="1" s="1"/>
  <c r="AT29" i="1"/>
  <c r="AU29" i="1" s="1"/>
  <c r="AT49" i="1"/>
  <c r="AU49" i="1" s="1"/>
  <c r="AT16" i="1"/>
  <c r="AU16" i="1" s="1"/>
  <c r="AT4" i="1"/>
  <c r="AU4" i="1" s="1"/>
  <c r="AT44" i="1"/>
  <c r="AU44" i="1" s="1"/>
  <c r="AT42" i="1"/>
  <c r="AU42" i="1" s="1"/>
  <c r="AT12" i="1"/>
  <c r="AU12" i="1" s="1"/>
  <c r="AT14" i="1"/>
  <c r="AU14" i="1" s="1"/>
  <c r="AT27" i="1"/>
  <c r="AU27" i="1" s="1"/>
  <c r="AT13" i="1"/>
  <c r="AU13" i="1" s="1"/>
  <c r="AT32" i="1"/>
  <c r="AU32" i="1" s="1"/>
  <c r="AT7" i="1"/>
  <c r="AU7" i="1" s="1"/>
  <c r="AT24" i="1"/>
  <c r="AU24" i="1" s="1"/>
  <c r="AT39" i="1"/>
  <c r="AU39" i="1" s="1"/>
  <c r="AT19" i="1"/>
  <c r="AU19" i="1" s="1"/>
  <c r="AT54" i="1"/>
  <c r="AU54" i="1" s="1"/>
  <c r="AU56" i="1" l="1"/>
  <c r="AT56" i="1"/>
</calcChain>
</file>

<file path=xl/sharedStrings.xml><?xml version="1.0" encoding="utf-8"?>
<sst xmlns="http://schemas.openxmlformats.org/spreadsheetml/2006/main" count="440" uniqueCount="139">
  <si>
    <t>$1.00</t>
  </si>
  <si>
    <t>$100,000.00</t>
  </si>
  <si>
    <t>PIN</t>
  </si>
  <si>
    <t>NAME</t>
  </si>
  <si>
    <t>OWNER ADDRESS</t>
  </si>
  <si>
    <t>CITY STATE ZIP</t>
  </si>
  <si>
    <t>DESCRIPTION</t>
  </si>
  <si>
    <t>SEC</t>
  </si>
  <si>
    <t>TWP</t>
  </si>
  <si>
    <t>RANGE</t>
  </si>
  <si>
    <t>PARCEL ACRES</t>
  </si>
  <si>
    <t>ACRES IN TRACT</t>
  </si>
  <si>
    <t>TOTAL BENEFITTED ACRES</t>
  </si>
  <si>
    <t>ACRES IN WATERSHED NOT BENEFITTED</t>
  </si>
  <si>
    <t>NONCONVERTED WETLAND ACRES</t>
  </si>
  <si>
    <t>CLASS 1 ACRES</t>
  </si>
  <si>
    <t>RED = CLASS 1 BENEFIT</t>
  </si>
  <si>
    <t>CLASS 2 ACRES</t>
  </si>
  <si>
    <t>YELLOW = CLASS 2 BENEFIT</t>
  </si>
  <si>
    <t>CLASS 3 ACRES</t>
  </si>
  <si>
    <t>GREEN = CLASS 3 BENEFIT</t>
  </si>
  <si>
    <t>CLASS 4 ACRES</t>
  </si>
  <si>
    <t>BLUE = CLASS 4 BENEFIT</t>
  </si>
  <si>
    <t>URBAN RESIDENTIAL ACRES</t>
  </si>
  <si>
    <t>URBAN RESIDENTIAL BENEFIT</t>
  </si>
  <si>
    <t>INDUSTRIAL ACRES</t>
  </si>
  <si>
    <t>INDUSTRIAL BENEFIT</t>
  </si>
  <si>
    <t>RESIDENTIAL ACRES</t>
  </si>
  <si>
    <t>RESIDENTIAL BENEFIT</t>
  </si>
  <si>
    <t>WOODLOT ACRES</t>
  </si>
  <si>
    <t>WOODLOT BENEFIT</t>
  </si>
  <si>
    <t>FEDERAL LAND ACRES</t>
  </si>
  <si>
    <t>CREP ACRES</t>
  </si>
  <si>
    <t>CREP BENEFIT</t>
  </si>
  <si>
    <t>ROAD ACRES</t>
  </si>
  <si>
    <t>ROAD BENEFIT</t>
  </si>
  <si>
    <t>RECREATIONAL TRAIL ACRES</t>
  </si>
  <si>
    <t>RECREATIONAL TRAIL BENEFIT</t>
  </si>
  <si>
    <t>CLASS A GRASS STRIP ACRES</t>
  </si>
  <si>
    <t>CLASS A GRASS STRIP DAMAGES</t>
  </si>
  <si>
    <t>CLASS B GRASS STRIP ACRES</t>
  </si>
  <si>
    <t>CLASS B GRASS STRIP DAMAGES</t>
  </si>
  <si>
    <t>WETLAND BUFFER STRIP</t>
  </si>
  <si>
    <t>WETLAND BUFFER STRIP DAMAGES</t>
  </si>
  <si>
    <t>DITCH ACRES</t>
  </si>
  <si>
    <t>NON-BENEFITTED ACRES</t>
  </si>
  <si>
    <t>TOTAL PARCEL BENEFITS</t>
  </si>
  <si>
    <t>PERCENT TOTAL BENEFITS</t>
  </si>
  <si>
    <t>NOTIONAL ASSESSMENT ON $100,000 REPAIR</t>
  </si>
  <si>
    <t>14-0036-000</t>
  </si>
  <si>
    <t>DEVORAK FARM TRUST</t>
  </si>
  <si>
    <t>2465 COUNTY ROAD #7</t>
  </si>
  <si>
    <t>MARSHALL MN 56258</t>
  </si>
  <si>
    <t>SWNW</t>
  </si>
  <si>
    <t>07</t>
  </si>
  <si>
    <t>116</t>
  </si>
  <si>
    <t>045</t>
  </si>
  <si>
    <t>SENW</t>
  </si>
  <si>
    <t>NWNW</t>
  </si>
  <si>
    <t>14-0037-000</t>
  </si>
  <si>
    <t>SWSW</t>
  </si>
  <si>
    <t>NWSW</t>
  </si>
  <si>
    <t>NESW</t>
  </si>
  <si>
    <t>SESW</t>
  </si>
  <si>
    <t>14-0038-000</t>
  </si>
  <si>
    <t>BUER, R &amp; J LIVING TRUST</t>
  </si>
  <si>
    <t>1113 MEADOW HILLS AVE</t>
  </si>
  <si>
    <t>MADISON MN 56256</t>
  </si>
  <si>
    <t>SWSE</t>
  </si>
  <si>
    <t>NWSE</t>
  </si>
  <si>
    <t>NESE</t>
  </si>
  <si>
    <t>SESE</t>
  </si>
  <si>
    <t>14-0039-000</t>
  </si>
  <si>
    <t>SWNE</t>
  </si>
  <si>
    <t>SENE</t>
  </si>
  <si>
    <t>14-0040-000</t>
  </si>
  <si>
    <t>BALL REAL ESTATE LIMIT PART II</t>
  </si>
  <si>
    <t>14570 407TH AVE</t>
  </si>
  <si>
    <t>CONDE SD 57434</t>
  </si>
  <si>
    <t>08</t>
  </si>
  <si>
    <t>14-0043-000</t>
  </si>
  <si>
    <t>SCHMIDT, DUANE &amp; KIMBERLY TRUST</t>
  </si>
  <si>
    <t>1621 160TH ST</t>
  </si>
  <si>
    <t>MARIETTA MN 56257</t>
  </si>
  <si>
    <t>14-0087-000</t>
  </si>
  <si>
    <t>PK PROPERTIES LLC</t>
  </si>
  <si>
    <t>8894 47TH ST SE</t>
  </si>
  <si>
    <t>SPICER MN 56288</t>
  </si>
  <si>
    <t>17</t>
  </si>
  <si>
    <t>14-0088-010</t>
  </si>
  <si>
    <t>ANHALT, MICHAEL &amp; JORDAN</t>
  </si>
  <si>
    <t>1412 147TH AVE N</t>
  </si>
  <si>
    <t>CANBY MN 56220</t>
  </si>
  <si>
    <t>14-0089-000</t>
  </si>
  <si>
    <t>GORDER FLP &amp; JCT FAMILY PART.</t>
  </si>
  <si>
    <t>2745 200TH ST ST</t>
  </si>
  <si>
    <t>14-0089-010</t>
  </si>
  <si>
    <t>GORDER, L &amp; J FAMILY LIMITED PART</t>
  </si>
  <si>
    <t>2745 200TH ST</t>
  </si>
  <si>
    <t>NENW</t>
  </si>
  <si>
    <t>14-0090-000</t>
  </si>
  <si>
    <t>18</t>
  </si>
  <si>
    <t>NWNE</t>
  </si>
  <si>
    <t>NENE</t>
  </si>
  <si>
    <t>14-0091-000</t>
  </si>
  <si>
    <t>KRUSE, CLETUS &amp; SHARON REV TRUSTS</t>
  </si>
  <si>
    <t>1755 131ST AVE</t>
  </si>
  <si>
    <t>14-0091-010</t>
  </si>
  <si>
    <t>MORTENSON, RICHARD</t>
  </si>
  <si>
    <t>208 9TH ST W</t>
  </si>
  <si>
    <t>14-0092-000</t>
  </si>
  <si>
    <t>KALLHOFF, BRYAN &amp; LAURIE</t>
  </si>
  <si>
    <t>1588 130TH ST N</t>
  </si>
  <si>
    <t>14-0093-000</t>
  </si>
  <si>
    <t>ROGERS, MAX REV TRUST</t>
  </si>
  <si>
    <t>1532 KOEHLER DR NW</t>
  </si>
  <si>
    <t>CEDAR RAPIDS IA 52805</t>
  </si>
  <si>
    <t>140TH ST</t>
  </si>
  <si>
    <t>155TH AVE N</t>
  </si>
  <si>
    <t>12</t>
  </si>
  <si>
    <t>046</t>
  </si>
  <si>
    <t>13</t>
  </si>
  <si>
    <t>165TH AVE N</t>
  </si>
  <si>
    <t>28-0043-000</t>
  </si>
  <si>
    <t>SCHUBERT, MARK &amp; BERNADETTE RV TRTS</t>
  </si>
  <si>
    <t>806 LYON AVE N</t>
  </si>
  <si>
    <t>28-0044-000</t>
  </si>
  <si>
    <t>SCHMIDT, DARYL &amp; DEBRA</t>
  </si>
  <si>
    <t>7120 295TH ST E</t>
  </si>
  <si>
    <t>CANNON FALLS MN 55009</t>
  </si>
  <si>
    <t>28-0045-010</t>
  </si>
  <si>
    <t>BRANDENBURGER,FRANCIS IRT,DAN,DARIN</t>
  </si>
  <si>
    <t>338 3RD</t>
  </si>
  <si>
    <t>NASSAU MN 56257</t>
  </si>
  <si>
    <t>TOTAL WATERSHED ACRES:</t>
  </si>
  <si>
    <t>MANFRED TWP RDS</t>
  </si>
  <si>
    <t>FREELAND TWP RDS</t>
  </si>
  <si>
    <t>MANFRED TWP C/O RANDY MEYER, 1068 121ST AVE N</t>
  </si>
  <si>
    <t>FREELAND TWP, C/O BRYAN KALLHOFF, 1588 130TH ST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</si>
</sst>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0.00"/>
    <numFmt numFmtId="165" formatCode="#,##0.00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CE4D6"/>
        <bgColor indexed="64"/>
      </patternFill>
    </fill>
    <fill>
      <patternFill patternType="solid">
        <fgColor rgb="FFEA989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2" borderId="0" xfId="0" applyNumberFormat="1" applyFont="1" applyFill="1" applyAlignment="1">
      <alignment horizontal="center"/>
    </xf>
    <xf numFmtId="4" fontId="1" fillId="3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4" fontId="1" fillId="4" borderId="0" xfId="0" applyNumberFormat="1" applyFont="1" applyFill="1" applyAlignment="1">
      <alignment horizontal="center"/>
    </xf>
    <xf numFmtId="4" fontId="1" fillId="5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4" fontId="1" fillId="7" borderId="0" xfId="0" applyNumberFormat="1" applyFont="1" applyFill="1" applyAlignment="1">
      <alignment horizontal="center"/>
    </xf>
    <xf numFmtId="4" fontId="1" fillId="8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0" fontId="2" fillId="7" borderId="0" xfId="0" applyFont="1" applyFill="1" applyAlignment="1">
      <alignment horizontal="center" wrapText="1"/>
    </xf>
    <xf numFmtId="0" fontId="2" fillId="8" borderId="0" xfId="0" applyFont="1" applyFill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4" fontId="1" fillId="5" borderId="1" xfId="0" applyNumberFormat="1" applyFont="1" applyFill="1" applyBorder="1" applyAlignment="1">
      <alignment horizontal="center"/>
    </xf>
    <xf numFmtId="4" fontId="1" fillId="6" borderId="1" xfId="0" applyNumberFormat="1" applyFont="1" applyFill="1" applyBorder="1" applyAlignment="1">
      <alignment horizontal="center"/>
    </xf>
    <xf numFmtId="4" fontId="1" fillId="7" borderId="1" xfId="0" applyNumberFormat="1" applyFont="1" applyFill="1" applyBorder="1" applyAlignment="1">
      <alignment horizontal="center"/>
    </xf>
    <xf numFmtId="4" fontId="1" fillId="8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59"/>
  <sheetViews>
    <sheetView tabSelected="1" workbookViewId="0">
      <pane xSplit="2" ySplit="2" topLeftCell="T13" activePane="bottomRight" state="frozen"/>
      <selection pane="topRight" activeCell="C1" sqref="C1"/>
      <selection pane="bottomLeft" activeCell="A3" sqref="A3"/>
      <selection pane="bottomRight" activeCell="I47" sqref="I47"/>
    </sheetView>
  </sheetViews>
  <sheetFormatPr defaultRowHeight="15" x14ac:dyDescent="0.25"/>
  <cols>
    <col min="1" max="1" width="14.7109375" style="1" customWidth="1"/>
    <col min="2" max="2" width="35.7109375" style="1" customWidth="1"/>
    <col min="3" max="3" width="45" style="1" bestFit="1" customWidth="1"/>
    <col min="4" max="4" width="25.7109375" style="1" customWidth="1"/>
    <col min="5" max="5" width="20.7109375" style="1" customWidth="1"/>
    <col min="6" max="8" width="9.7109375" style="1" customWidth="1"/>
    <col min="9" max="12" width="17.7109375" style="2" customWidth="1"/>
    <col min="13" max="13" width="20.7109375" style="3" customWidth="1"/>
    <col min="14" max="14" width="13.7109375" style="4" customWidth="1"/>
    <col min="15" max="15" width="13.7109375" style="5" customWidth="1"/>
    <col min="16" max="16" width="13.7109375" style="6" customWidth="1"/>
    <col min="17" max="17" width="13.7109375" style="5" customWidth="1"/>
    <col min="18" max="18" width="13.7109375" style="7" customWidth="1"/>
    <col min="19" max="19" width="13.7109375" style="5" customWidth="1"/>
    <col min="20" max="20" width="13.7109375" style="8" customWidth="1"/>
    <col min="21" max="21" width="13.7109375" style="5" customWidth="1"/>
    <col min="22" max="22" width="17.7109375" style="2" hidden="1" customWidth="1"/>
    <col min="23" max="23" width="17.7109375" style="5" hidden="1" customWidth="1"/>
    <col min="24" max="24" width="17.7109375" style="2" hidden="1" customWidth="1"/>
    <col min="25" max="25" width="17.7109375" style="5" hidden="1" customWidth="1"/>
    <col min="26" max="26" width="17.7109375" style="9" customWidth="1"/>
    <col min="27" max="27" width="17.7109375" style="5" customWidth="1"/>
    <col min="28" max="28" width="17.7109375" style="10" customWidth="1"/>
    <col min="29" max="29" width="17.7109375" style="5" customWidth="1"/>
    <col min="30" max="30" width="17.7109375" style="2" hidden="1" customWidth="1"/>
    <col min="31" max="31" width="17.7109375" style="2" customWidth="1"/>
    <col min="32" max="32" width="17.7109375" style="5" customWidth="1"/>
    <col min="33" max="33" width="17.7109375" style="9" customWidth="1"/>
    <col min="34" max="34" width="17.7109375" style="5" customWidth="1"/>
    <col min="35" max="35" width="19.7109375" style="2" hidden="1" customWidth="1"/>
    <col min="36" max="36" width="19.7109375" style="5" hidden="1" customWidth="1"/>
    <col min="37" max="37" width="17.7109375" style="3" hidden="1" customWidth="1"/>
    <col min="38" max="38" width="17.7109375" style="5" hidden="1" customWidth="1"/>
    <col min="39" max="39" width="17.7109375" style="3" hidden="1" customWidth="1"/>
    <col min="40" max="40" width="17.7109375" style="5" hidden="1" customWidth="1"/>
    <col min="41" max="41" width="17.7109375" style="2" hidden="1" customWidth="1"/>
    <col min="42" max="42" width="17.7109375" style="5" hidden="1" customWidth="1"/>
    <col min="43" max="44" width="17.7109375" style="2" hidden="1" customWidth="1"/>
    <col min="45" max="45" width="17.7109375" style="5" customWidth="1"/>
    <col min="46" max="46" width="17.7109375" style="11" customWidth="1"/>
    <col min="47" max="47" width="17.7109375" style="5" customWidth="1"/>
  </cols>
  <sheetData>
    <row r="1" spans="1:47" x14ac:dyDescent="0.25">
      <c r="AP1" s="5" t="s">
        <v>0</v>
      </c>
      <c r="AU1" s="5" t="s">
        <v>1</v>
      </c>
    </row>
    <row r="2" spans="1:47" ht="67.900000000000006" customHeight="1" x14ac:dyDescent="0.25">
      <c r="A2" s="12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13" t="s">
        <v>14</v>
      </c>
      <c r="N2" s="14" t="s">
        <v>15</v>
      </c>
      <c r="O2" s="12" t="s">
        <v>16</v>
      </c>
      <c r="P2" s="15" t="s">
        <v>17</v>
      </c>
      <c r="Q2" s="12" t="s">
        <v>18</v>
      </c>
      <c r="R2" s="16" t="s">
        <v>19</v>
      </c>
      <c r="S2" s="12" t="s">
        <v>20</v>
      </c>
      <c r="T2" s="17" t="s">
        <v>21</v>
      </c>
      <c r="U2" s="12" t="s">
        <v>22</v>
      </c>
      <c r="V2" s="12" t="s">
        <v>23</v>
      </c>
      <c r="W2" s="12" t="s">
        <v>24</v>
      </c>
      <c r="X2" s="12" t="s">
        <v>25</v>
      </c>
      <c r="Y2" s="12" t="s">
        <v>26</v>
      </c>
      <c r="Z2" s="18" t="s">
        <v>27</v>
      </c>
      <c r="AA2" s="12" t="s">
        <v>28</v>
      </c>
      <c r="AB2" s="19" t="s">
        <v>29</v>
      </c>
      <c r="AC2" s="12" t="s">
        <v>30</v>
      </c>
      <c r="AD2" s="12" t="s">
        <v>31</v>
      </c>
      <c r="AE2" s="12" t="s">
        <v>32</v>
      </c>
      <c r="AF2" s="12" t="s">
        <v>33</v>
      </c>
      <c r="AG2" s="18" t="s">
        <v>34</v>
      </c>
      <c r="AH2" s="12" t="s">
        <v>35</v>
      </c>
      <c r="AI2" s="12" t="s">
        <v>36</v>
      </c>
      <c r="AJ2" s="12" t="s">
        <v>37</v>
      </c>
      <c r="AK2" s="13" t="s">
        <v>38</v>
      </c>
      <c r="AL2" s="12" t="s">
        <v>39</v>
      </c>
      <c r="AM2" s="13" t="s">
        <v>40</v>
      </c>
      <c r="AN2" s="12" t="s">
        <v>41</v>
      </c>
      <c r="AO2" s="12" t="s">
        <v>42</v>
      </c>
      <c r="AP2" s="12" t="s">
        <v>43</v>
      </c>
      <c r="AQ2" s="12" t="s">
        <v>44</v>
      </c>
      <c r="AR2" s="12" t="s">
        <v>45</v>
      </c>
      <c r="AS2" s="12" t="s">
        <v>46</v>
      </c>
      <c r="AT2" s="12" t="s">
        <v>47</v>
      </c>
      <c r="AU2" s="12" t="s">
        <v>48</v>
      </c>
    </row>
    <row r="3" spans="1:47" x14ac:dyDescent="0.25">
      <c r="A3" s="1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" t="s">
        <v>56</v>
      </c>
      <c r="I3" s="2">
        <v>174</v>
      </c>
      <c r="J3" s="2">
        <v>46.52</v>
      </c>
      <c r="K3" s="2">
        <f t="shared" ref="K3:K34" si="0">SUM(N3,P3,R3,T3,V3,X3,Z3,AB3,AE3,AG3,AI3)</f>
        <v>43.38</v>
      </c>
      <c r="L3" s="2">
        <f t="shared" ref="L3:L34" si="1">SUM(M3,AD3,AK3,AM3,AO3,AQ3,AR3)</f>
        <v>0</v>
      </c>
      <c r="P3" s="6">
        <v>35.590000000000003</v>
      </c>
      <c r="Q3" s="5">
        <v>30198.115000000002</v>
      </c>
      <c r="R3" s="7">
        <v>7.79</v>
      </c>
      <c r="S3" s="5">
        <v>2457.7449999999999</v>
      </c>
      <c r="AL3" s="5" t="str">
        <f t="shared" ref="AL3:AL34" si="2">IF(AK3&gt;0,AK3*$AL$1,"")</f>
        <v/>
      </c>
      <c r="AN3" s="5" t="str">
        <f t="shared" ref="AN3:AN34" si="3">IF(AM3&gt;0,AM3*$AN$1,"")</f>
        <v/>
      </c>
      <c r="AP3" s="5" t="str">
        <f t="shared" ref="AP3:AP34" si="4">IF(AO3&gt;0,AO3*$AP$1,"")</f>
        <v/>
      </c>
      <c r="AS3" s="5">
        <f t="shared" ref="AS3:AS34" si="5">SUM(O3,Q3,S3,U3,W3,Y3,AA3,AC3,AF3,AH3,AJ3)</f>
        <v>32655.86</v>
      </c>
      <c r="AT3" s="11">
        <f t="shared" ref="AT3:AT49" si="6">(AS3/$AS$56)*100</f>
        <v>3.3831414902548214</v>
      </c>
      <c r="AU3" s="5">
        <f t="shared" ref="AU3:AU34" si="7">(AT3/100)*$AU$1</f>
        <v>3383.1414902548213</v>
      </c>
    </row>
    <row r="4" spans="1:47" x14ac:dyDescent="0.25">
      <c r="A4" s="1" t="s">
        <v>49</v>
      </c>
      <c r="B4" s="1" t="s">
        <v>50</v>
      </c>
      <c r="C4" s="1" t="s">
        <v>51</v>
      </c>
      <c r="D4" s="1" t="s">
        <v>52</v>
      </c>
      <c r="E4" s="1" t="s">
        <v>57</v>
      </c>
      <c r="F4" s="1" t="s">
        <v>54</v>
      </c>
      <c r="G4" s="1" t="s">
        <v>55</v>
      </c>
      <c r="H4" s="1" t="s">
        <v>56</v>
      </c>
      <c r="I4" s="2">
        <v>174</v>
      </c>
      <c r="J4" s="2">
        <v>40.479999999999997</v>
      </c>
      <c r="K4" s="2">
        <f t="shared" si="0"/>
        <v>22.230000000000004</v>
      </c>
      <c r="L4" s="2">
        <f t="shared" si="1"/>
        <v>0</v>
      </c>
      <c r="N4" s="4">
        <v>6.92</v>
      </c>
      <c r="O4" s="5">
        <v>8086.02</v>
      </c>
      <c r="P4" s="6">
        <v>14.46</v>
      </c>
      <c r="Q4" s="5">
        <v>12557.8</v>
      </c>
      <c r="R4" s="7">
        <v>0.85</v>
      </c>
      <c r="S4" s="5">
        <v>268.17500000000001</v>
      </c>
      <c r="AL4" s="5" t="str">
        <f t="shared" si="2"/>
        <v/>
      </c>
      <c r="AN4" s="5" t="str">
        <f t="shared" si="3"/>
        <v/>
      </c>
      <c r="AP4" s="5" t="str">
        <f t="shared" si="4"/>
        <v/>
      </c>
      <c r="AS4" s="5">
        <f t="shared" si="5"/>
        <v>20911.994999999999</v>
      </c>
      <c r="AT4" s="11">
        <f t="shared" si="6"/>
        <v>2.1664790922211621</v>
      </c>
      <c r="AU4" s="5">
        <f t="shared" si="7"/>
        <v>2166.4790922211619</v>
      </c>
    </row>
    <row r="5" spans="1:47" x14ac:dyDescent="0.25">
      <c r="A5" s="1" t="s">
        <v>49</v>
      </c>
      <c r="B5" s="1" t="s">
        <v>50</v>
      </c>
      <c r="C5" s="1" t="s">
        <v>51</v>
      </c>
      <c r="D5" s="1" t="s">
        <v>52</v>
      </c>
      <c r="E5" s="1" t="s">
        <v>58</v>
      </c>
      <c r="F5" s="1" t="s">
        <v>54</v>
      </c>
      <c r="G5" s="1" t="s">
        <v>55</v>
      </c>
      <c r="H5" s="1" t="s">
        <v>56</v>
      </c>
      <c r="I5" s="2">
        <v>174</v>
      </c>
      <c r="J5" s="2">
        <v>44.43</v>
      </c>
      <c r="K5" s="2">
        <f t="shared" si="0"/>
        <v>0.87</v>
      </c>
      <c r="L5" s="2">
        <f t="shared" si="1"/>
        <v>0</v>
      </c>
      <c r="R5" s="7">
        <v>0.87</v>
      </c>
      <c r="S5" s="5">
        <v>274.48500000000001</v>
      </c>
      <c r="AL5" s="5" t="str">
        <f t="shared" si="2"/>
        <v/>
      </c>
      <c r="AN5" s="5" t="str">
        <f t="shared" si="3"/>
        <v/>
      </c>
      <c r="AP5" s="5" t="str">
        <f t="shared" si="4"/>
        <v/>
      </c>
      <c r="AS5" s="5">
        <f t="shared" si="5"/>
        <v>274.48500000000001</v>
      </c>
      <c r="AT5" s="11">
        <f t="shared" si="6"/>
        <v>2.843659888156657E-2</v>
      </c>
      <c r="AU5" s="5">
        <f t="shared" si="7"/>
        <v>28.436598881566571</v>
      </c>
    </row>
    <row r="6" spans="1:47" x14ac:dyDescent="0.25">
      <c r="A6" s="1" t="s">
        <v>59</v>
      </c>
      <c r="B6" s="1" t="s">
        <v>50</v>
      </c>
      <c r="C6" s="1" t="s">
        <v>51</v>
      </c>
      <c r="D6" s="1" t="s">
        <v>52</v>
      </c>
      <c r="E6" s="1" t="s">
        <v>60</v>
      </c>
      <c r="F6" s="1" t="s">
        <v>54</v>
      </c>
      <c r="G6" s="1" t="s">
        <v>55</v>
      </c>
      <c r="H6" s="1" t="s">
        <v>56</v>
      </c>
      <c r="I6" s="2">
        <v>174</v>
      </c>
      <c r="J6" s="2">
        <v>46.76</v>
      </c>
      <c r="K6" s="2">
        <f t="shared" si="0"/>
        <v>46.75</v>
      </c>
      <c r="L6" s="2">
        <f t="shared" si="1"/>
        <v>0</v>
      </c>
      <c r="P6" s="6">
        <v>7.8699999999999992</v>
      </c>
      <c r="Q6" s="5">
        <v>6953.4575000000004</v>
      </c>
      <c r="R6" s="7">
        <v>15.12</v>
      </c>
      <c r="S6" s="5">
        <v>6193.2650000000003</v>
      </c>
      <c r="T6" s="8">
        <v>20.239999999999998</v>
      </c>
      <c r="U6" s="5">
        <v>2556.2598750000002</v>
      </c>
      <c r="AB6" s="10">
        <v>3.52</v>
      </c>
      <c r="AC6" s="5">
        <v>127.61087499999999</v>
      </c>
      <c r="AL6" s="5" t="str">
        <f t="shared" si="2"/>
        <v/>
      </c>
      <c r="AN6" s="5" t="str">
        <f t="shared" si="3"/>
        <v/>
      </c>
      <c r="AP6" s="5" t="str">
        <f t="shared" si="4"/>
        <v/>
      </c>
      <c r="AS6" s="5">
        <f t="shared" si="5"/>
        <v>15830.59325</v>
      </c>
      <c r="AT6" s="11">
        <f t="shared" si="6"/>
        <v>1.6400467432008501</v>
      </c>
      <c r="AU6" s="5">
        <f t="shared" si="7"/>
        <v>1640.04674320085</v>
      </c>
    </row>
    <row r="7" spans="1:47" x14ac:dyDescent="0.25">
      <c r="A7" s="1" t="s">
        <v>59</v>
      </c>
      <c r="B7" s="1" t="s">
        <v>50</v>
      </c>
      <c r="C7" s="1" t="s">
        <v>51</v>
      </c>
      <c r="D7" s="1" t="s">
        <v>52</v>
      </c>
      <c r="E7" s="1" t="s">
        <v>61</v>
      </c>
      <c r="F7" s="1" t="s">
        <v>54</v>
      </c>
      <c r="G7" s="1" t="s">
        <v>55</v>
      </c>
      <c r="H7" s="1" t="s">
        <v>56</v>
      </c>
      <c r="I7" s="2">
        <v>174</v>
      </c>
      <c r="J7" s="2">
        <v>44.15</v>
      </c>
      <c r="K7" s="2">
        <f t="shared" si="0"/>
        <v>44.14</v>
      </c>
      <c r="L7" s="2">
        <f t="shared" si="1"/>
        <v>0</v>
      </c>
      <c r="P7" s="6">
        <v>39.35</v>
      </c>
      <c r="Q7" s="5">
        <v>41565.893750000003</v>
      </c>
      <c r="R7" s="7">
        <v>4.79</v>
      </c>
      <c r="S7" s="5">
        <v>2644.67875</v>
      </c>
      <c r="AL7" s="5" t="str">
        <f t="shared" si="2"/>
        <v/>
      </c>
      <c r="AN7" s="5" t="str">
        <f t="shared" si="3"/>
        <v/>
      </c>
      <c r="AP7" s="5" t="str">
        <f t="shared" si="4"/>
        <v/>
      </c>
      <c r="AS7" s="5">
        <f t="shared" si="5"/>
        <v>44210.572500000002</v>
      </c>
      <c r="AT7" s="11">
        <f t="shared" si="6"/>
        <v>4.5802077217586312</v>
      </c>
      <c r="AU7" s="5">
        <f t="shared" si="7"/>
        <v>4580.2077217586311</v>
      </c>
    </row>
    <row r="8" spans="1:47" x14ac:dyDescent="0.25">
      <c r="A8" s="1" t="s">
        <v>59</v>
      </c>
      <c r="B8" s="1" t="s">
        <v>50</v>
      </c>
      <c r="C8" s="1" t="s">
        <v>51</v>
      </c>
      <c r="D8" s="1" t="s">
        <v>52</v>
      </c>
      <c r="E8" s="1" t="s">
        <v>62</v>
      </c>
      <c r="F8" s="1" t="s">
        <v>54</v>
      </c>
      <c r="G8" s="1" t="s">
        <v>55</v>
      </c>
      <c r="H8" s="1" t="s">
        <v>56</v>
      </c>
      <c r="I8" s="2">
        <v>174</v>
      </c>
      <c r="J8" s="2">
        <v>38.369999999999997</v>
      </c>
      <c r="K8" s="2">
        <f t="shared" si="0"/>
        <v>38.369999999999997</v>
      </c>
      <c r="L8" s="2">
        <f t="shared" si="1"/>
        <v>0</v>
      </c>
      <c r="N8" s="4">
        <v>2.12</v>
      </c>
      <c r="O8" s="5">
        <v>2851.14</v>
      </c>
      <c r="P8" s="6">
        <v>36.25</v>
      </c>
      <c r="Q8" s="5">
        <v>35600.938750000001</v>
      </c>
      <c r="AL8" s="5" t="str">
        <f t="shared" si="2"/>
        <v/>
      </c>
      <c r="AN8" s="5" t="str">
        <f t="shared" si="3"/>
        <v/>
      </c>
      <c r="AP8" s="5" t="str">
        <f t="shared" si="4"/>
        <v/>
      </c>
      <c r="AS8" s="5">
        <f t="shared" si="5"/>
        <v>38452.078750000001</v>
      </c>
      <c r="AT8" s="11">
        <f t="shared" si="6"/>
        <v>3.9836287577687659</v>
      </c>
      <c r="AU8" s="5">
        <f t="shared" si="7"/>
        <v>3983.6287577687658</v>
      </c>
    </row>
    <row r="9" spans="1:47" x14ac:dyDescent="0.25">
      <c r="A9" s="1" t="s">
        <v>59</v>
      </c>
      <c r="B9" s="1" t="s">
        <v>50</v>
      </c>
      <c r="C9" s="1" t="s">
        <v>51</v>
      </c>
      <c r="D9" s="1" t="s">
        <v>52</v>
      </c>
      <c r="E9" s="1" t="s">
        <v>63</v>
      </c>
      <c r="F9" s="1" t="s">
        <v>54</v>
      </c>
      <c r="G9" s="1" t="s">
        <v>55</v>
      </c>
      <c r="H9" s="1" t="s">
        <v>56</v>
      </c>
      <c r="I9" s="2">
        <v>174</v>
      </c>
      <c r="J9" s="2">
        <v>40.42</v>
      </c>
      <c r="K9" s="2">
        <f t="shared" si="0"/>
        <v>39.999999999999993</v>
      </c>
      <c r="L9" s="2">
        <f t="shared" si="1"/>
        <v>0</v>
      </c>
      <c r="P9" s="6">
        <v>34.869999999999997</v>
      </c>
      <c r="Q9" s="5">
        <v>35980.642500000002</v>
      </c>
      <c r="R9" s="7">
        <v>4.97</v>
      </c>
      <c r="S9" s="5">
        <v>1960.04375</v>
      </c>
      <c r="AB9" s="10">
        <v>0.16</v>
      </c>
      <c r="AC9" s="5">
        <v>6.8150000000000004</v>
      </c>
      <c r="AL9" s="5" t="str">
        <f t="shared" si="2"/>
        <v/>
      </c>
      <c r="AN9" s="5" t="str">
        <f t="shared" si="3"/>
        <v/>
      </c>
      <c r="AP9" s="5" t="str">
        <f t="shared" si="4"/>
        <v/>
      </c>
      <c r="AS9" s="5">
        <f t="shared" si="5"/>
        <v>37947.501250000001</v>
      </c>
      <c r="AT9" s="11">
        <f t="shared" si="6"/>
        <v>3.9313546153851617</v>
      </c>
      <c r="AU9" s="5">
        <f t="shared" si="7"/>
        <v>3931.3546153851617</v>
      </c>
    </row>
    <row r="10" spans="1:47" x14ac:dyDescent="0.25">
      <c r="A10" s="1" t="s">
        <v>64</v>
      </c>
      <c r="B10" s="1" t="s">
        <v>65</v>
      </c>
      <c r="C10" s="1" t="s">
        <v>66</v>
      </c>
      <c r="D10" s="1" t="s">
        <v>67</v>
      </c>
      <c r="E10" s="1" t="s">
        <v>68</v>
      </c>
      <c r="F10" s="1" t="s">
        <v>54</v>
      </c>
      <c r="G10" s="1" t="s">
        <v>55</v>
      </c>
      <c r="H10" s="1" t="s">
        <v>56</v>
      </c>
      <c r="I10" s="2">
        <v>161.19999999999999</v>
      </c>
      <c r="J10" s="2">
        <v>41.42</v>
      </c>
      <c r="K10" s="2">
        <f t="shared" si="0"/>
        <v>40</v>
      </c>
      <c r="L10" s="2">
        <f t="shared" si="1"/>
        <v>0</v>
      </c>
      <c r="N10" s="4">
        <v>5.77</v>
      </c>
      <c r="O10" s="5">
        <v>6742.2449999999999</v>
      </c>
      <c r="P10" s="6">
        <v>16.809999999999999</v>
      </c>
      <c r="Q10" s="5">
        <v>16851.21</v>
      </c>
      <c r="R10" s="7">
        <v>8.93</v>
      </c>
      <c r="S10" s="5">
        <v>3521.7687500000002</v>
      </c>
      <c r="AB10" s="10">
        <v>8.49</v>
      </c>
      <c r="AC10" s="5">
        <v>361.62093750000003</v>
      </c>
      <c r="AL10" s="5" t="str">
        <f t="shared" si="2"/>
        <v/>
      </c>
      <c r="AN10" s="5" t="str">
        <f t="shared" si="3"/>
        <v/>
      </c>
      <c r="AP10" s="5" t="str">
        <f t="shared" si="4"/>
        <v/>
      </c>
      <c r="AS10" s="5">
        <f t="shared" si="5"/>
        <v>27476.844687499997</v>
      </c>
      <c r="AT10" s="11">
        <f t="shared" si="6"/>
        <v>2.846596392915973</v>
      </c>
      <c r="AU10" s="5">
        <f t="shared" si="7"/>
        <v>2846.596392915973</v>
      </c>
    </row>
    <row r="11" spans="1:47" x14ac:dyDescent="0.25">
      <c r="A11" s="1" t="s">
        <v>64</v>
      </c>
      <c r="B11" s="1" t="s">
        <v>65</v>
      </c>
      <c r="C11" s="1" t="s">
        <v>66</v>
      </c>
      <c r="D11" s="1" t="s">
        <v>67</v>
      </c>
      <c r="E11" s="1" t="s">
        <v>69</v>
      </c>
      <c r="F11" s="1" t="s">
        <v>54</v>
      </c>
      <c r="G11" s="1" t="s">
        <v>55</v>
      </c>
      <c r="H11" s="1" t="s">
        <v>56</v>
      </c>
      <c r="I11" s="2">
        <v>161.19999999999999</v>
      </c>
      <c r="J11" s="2">
        <v>39.44</v>
      </c>
      <c r="K11" s="2">
        <f t="shared" si="0"/>
        <v>39.430000000000007</v>
      </c>
      <c r="L11" s="2">
        <f t="shared" si="1"/>
        <v>0</v>
      </c>
      <c r="N11" s="4">
        <v>20.51</v>
      </c>
      <c r="O11" s="5">
        <v>24935.79</v>
      </c>
      <c r="P11" s="6">
        <v>18.920000000000002</v>
      </c>
      <c r="Q11" s="5">
        <v>16953.03</v>
      </c>
      <c r="AL11" s="5" t="str">
        <f t="shared" si="2"/>
        <v/>
      </c>
      <c r="AN11" s="5" t="str">
        <f t="shared" si="3"/>
        <v/>
      </c>
      <c r="AP11" s="5" t="str">
        <f t="shared" si="4"/>
        <v/>
      </c>
      <c r="AS11" s="5">
        <f t="shared" si="5"/>
        <v>41888.82</v>
      </c>
      <c r="AT11" s="11">
        <f t="shared" si="6"/>
        <v>4.3396745613135268</v>
      </c>
      <c r="AU11" s="5">
        <f t="shared" si="7"/>
        <v>4339.6745613135263</v>
      </c>
    </row>
    <row r="12" spans="1:47" x14ac:dyDescent="0.25">
      <c r="A12" s="1" t="s">
        <v>64</v>
      </c>
      <c r="B12" s="1" t="s">
        <v>65</v>
      </c>
      <c r="C12" s="1" t="s">
        <v>66</v>
      </c>
      <c r="D12" s="1" t="s">
        <v>67</v>
      </c>
      <c r="E12" s="1" t="s">
        <v>70</v>
      </c>
      <c r="F12" s="1" t="s">
        <v>54</v>
      </c>
      <c r="G12" s="1" t="s">
        <v>55</v>
      </c>
      <c r="H12" s="1" t="s">
        <v>56</v>
      </c>
      <c r="I12" s="2">
        <v>161.19999999999999</v>
      </c>
      <c r="J12" s="2">
        <v>37.39</v>
      </c>
      <c r="K12" s="2">
        <f t="shared" si="0"/>
        <v>37.380000000000003</v>
      </c>
      <c r="L12" s="2">
        <f t="shared" si="1"/>
        <v>0</v>
      </c>
      <c r="P12" s="6">
        <v>35.14</v>
      </c>
      <c r="Q12" s="5">
        <v>29816.29</v>
      </c>
      <c r="R12" s="7">
        <v>2.17</v>
      </c>
      <c r="S12" s="5">
        <v>684.63499999999999</v>
      </c>
      <c r="AB12" s="10">
        <v>7.0000000000000007E-2</v>
      </c>
      <c r="AC12" s="5">
        <v>2.385250000000001</v>
      </c>
      <c r="AL12" s="5" t="str">
        <f t="shared" si="2"/>
        <v/>
      </c>
      <c r="AN12" s="5" t="str">
        <f t="shared" si="3"/>
        <v/>
      </c>
      <c r="AP12" s="5" t="str">
        <f t="shared" si="4"/>
        <v/>
      </c>
      <c r="AS12" s="5">
        <f t="shared" si="5"/>
        <v>30503.310249999999</v>
      </c>
      <c r="AT12" s="11">
        <f t="shared" si="6"/>
        <v>3.1601377056641642</v>
      </c>
      <c r="AU12" s="5">
        <f t="shared" si="7"/>
        <v>3160.1377056641641</v>
      </c>
    </row>
    <row r="13" spans="1:47" x14ac:dyDescent="0.25">
      <c r="A13" s="1" t="s">
        <v>64</v>
      </c>
      <c r="B13" s="1" t="s">
        <v>65</v>
      </c>
      <c r="C13" s="1" t="s">
        <v>66</v>
      </c>
      <c r="D13" s="1" t="s">
        <v>67</v>
      </c>
      <c r="E13" s="1" t="s">
        <v>71</v>
      </c>
      <c r="F13" s="1" t="s">
        <v>54</v>
      </c>
      <c r="G13" s="1" t="s">
        <v>55</v>
      </c>
      <c r="H13" s="1" t="s">
        <v>56</v>
      </c>
      <c r="I13" s="2">
        <v>161.19999999999999</v>
      </c>
      <c r="J13" s="2">
        <v>39.130000000000003</v>
      </c>
      <c r="K13" s="2">
        <f t="shared" si="0"/>
        <v>39.129999999999995</v>
      </c>
      <c r="L13" s="2">
        <f t="shared" si="1"/>
        <v>0</v>
      </c>
      <c r="N13" s="4">
        <v>6.27</v>
      </c>
      <c r="O13" s="5">
        <v>7326.4949999999999</v>
      </c>
      <c r="P13" s="6">
        <v>28.24</v>
      </c>
      <c r="Q13" s="5">
        <v>24318.01</v>
      </c>
      <c r="R13" s="7">
        <v>4.62</v>
      </c>
      <c r="S13" s="5">
        <v>1457.61</v>
      </c>
      <c r="AL13" s="5" t="str">
        <f t="shared" si="2"/>
        <v/>
      </c>
      <c r="AN13" s="5" t="str">
        <f t="shared" si="3"/>
        <v/>
      </c>
      <c r="AP13" s="5" t="str">
        <f t="shared" si="4"/>
        <v/>
      </c>
      <c r="AS13" s="5">
        <f t="shared" si="5"/>
        <v>33102.114999999998</v>
      </c>
      <c r="AT13" s="11">
        <f t="shared" si="6"/>
        <v>3.4293734316501374</v>
      </c>
      <c r="AU13" s="5">
        <f t="shared" si="7"/>
        <v>3429.3734316501373</v>
      </c>
    </row>
    <row r="14" spans="1:47" x14ac:dyDescent="0.25">
      <c r="A14" s="1" t="s">
        <v>72</v>
      </c>
      <c r="B14" s="1" t="s">
        <v>65</v>
      </c>
      <c r="C14" s="1" t="s">
        <v>66</v>
      </c>
      <c r="D14" s="1" t="s">
        <v>67</v>
      </c>
      <c r="E14" s="1" t="s">
        <v>73</v>
      </c>
      <c r="F14" s="1" t="s">
        <v>54</v>
      </c>
      <c r="G14" s="1" t="s">
        <v>55</v>
      </c>
      <c r="H14" s="1" t="s">
        <v>56</v>
      </c>
      <c r="I14" s="2">
        <v>161.6</v>
      </c>
      <c r="J14" s="2">
        <v>41.58</v>
      </c>
      <c r="K14" s="2">
        <f t="shared" si="0"/>
        <v>17.8</v>
      </c>
      <c r="L14" s="2">
        <f t="shared" si="1"/>
        <v>0</v>
      </c>
      <c r="N14" s="4">
        <v>1.78</v>
      </c>
      <c r="O14" s="5">
        <v>2079.9299999999998</v>
      </c>
      <c r="P14" s="6">
        <v>9.2900000000000009</v>
      </c>
      <c r="Q14" s="5">
        <v>7882.5650000000014</v>
      </c>
      <c r="R14" s="7">
        <v>6.73</v>
      </c>
      <c r="S14" s="5">
        <v>2123.3150000000001</v>
      </c>
      <c r="AL14" s="5" t="str">
        <f t="shared" si="2"/>
        <v/>
      </c>
      <c r="AN14" s="5" t="str">
        <f t="shared" si="3"/>
        <v/>
      </c>
      <c r="AP14" s="5" t="str">
        <f t="shared" si="4"/>
        <v/>
      </c>
      <c r="AS14" s="5">
        <f t="shared" si="5"/>
        <v>12085.810000000001</v>
      </c>
      <c r="AT14" s="11">
        <f t="shared" si="6"/>
        <v>1.2520878413349585</v>
      </c>
      <c r="AU14" s="5">
        <f t="shared" si="7"/>
        <v>1252.0878413349585</v>
      </c>
    </row>
    <row r="15" spans="1:47" x14ac:dyDescent="0.25">
      <c r="A15" s="1" t="s">
        <v>72</v>
      </c>
      <c r="B15" s="1" t="s">
        <v>65</v>
      </c>
      <c r="C15" s="1" t="s">
        <v>66</v>
      </c>
      <c r="D15" s="1" t="s">
        <v>67</v>
      </c>
      <c r="E15" s="1" t="s">
        <v>74</v>
      </c>
      <c r="F15" s="1" t="s">
        <v>54</v>
      </c>
      <c r="G15" s="1" t="s">
        <v>55</v>
      </c>
      <c r="H15" s="1" t="s">
        <v>56</v>
      </c>
      <c r="I15" s="2">
        <v>161.6</v>
      </c>
      <c r="J15" s="2">
        <v>39.43</v>
      </c>
      <c r="K15" s="2">
        <f t="shared" si="0"/>
        <v>11.03</v>
      </c>
      <c r="L15" s="2">
        <f t="shared" si="1"/>
        <v>0</v>
      </c>
      <c r="P15" s="6">
        <v>0.02</v>
      </c>
      <c r="Q15" s="5">
        <v>16.97</v>
      </c>
      <c r="R15" s="7">
        <v>10.85</v>
      </c>
      <c r="S15" s="5">
        <v>3423.1750000000002</v>
      </c>
      <c r="T15" s="8">
        <v>0.14000000000000001</v>
      </c>
      <c r="U15" s="5">
        <v>13.250999999999999</v>
      </c>
      <c r="AB15" s="10">
        <v>0.02</v>
      </c>
      <c r="AC15" s="5">
        <v>0.68150000000000011</v>
      </c>
      <c r="AL15" s="5" t="str">
        <f t="shared" si="2"/>
        <v/>
      </c>
      <c r="AN15" s="5" t="str">
        <f t="shared" si="3"/>
        <v/>
      </c>
      <c r="AP15" s="5" t="str">
        <f t="shared" si="4"/>
        <v/>
      </c>
      <c r="AS15" s="5">
        <f t="shared" si="5"/>
        <v>3454.0775000000003</v>
      </c>
      <c r="AT15" s="11">
        <f t="shared" si="6"/>
        <v>0.35784183606879888</v>
      </c>
      <c r="AU15" s="5">
        <f t="shared" si="7"/>
        <v>357.8418360687989</v>
      </c>
    </row>
    <row r="16" spans="1:47" x14ac:dyDescent="0.25">
      <c r="A16" s="1" t="s">
        <v>75</v>
      </c>
      <c r="B16" s="1" t="s">
        <v>76</v>
      </c>
      <c r="C16" s="1" t="s">
        <v>77</v>
      </c>
      <c r="D16" s="1" t="s">
        <v>78</v>
      </c>
      <c r="E16" s="1" t="s">
        <v>60</v>
      </c>
      <c r="F16" s="1" t="s">
        <v>79</v>
      </c>
      <c r="G16" s="1" t="s">
        <v>55</v>
      </c>
      <c r="H16" s="1" t="s">
        <v>56</v>
      </c>
      <c r="I16" s="2">
        <v>160</v>
      </c>
      <c r="J16" s="2">
        <v>39.11</v>
      </c>
      <c r="K16" s="2">
        <f t="shared" si="0"/>
        <v>33.89</v>
      </c>
      <c r="L16" s="2">
        <f t="shared" si="1"/>
        <v>0</v>
      </c>
      <c r="P16" s="6">
        <v>0.72</v>
      </c>
      <c r="Q16" s="5">
        <v>610.91999999999996</v>
      </c>
      <c r="R16" s="7">
        <v>27.23</v>
      </c>
      <c r="S16" s="5">
        <v>11820.2075</v>
      </c>
      <c r="T16" s="8">
        <v>3.69</v>
      </c>
      <c r="U16" s="5">
        <v>521.99475000000007</v>
      </c>
      <c r="AB16" s="10">
        <v>2.25</v>
      </c>
      <c r="AC16" s="5">
        <v>82.972625000000008</v>
      </c>
      <c r="AL16" s="5" t="str">
        <f t="shared" si="2"/>
        <v/>
      </c>
      <c r="AN16" s="5" t="str">
        <f t="shared" si="3"/>
        <v/>
      </c>
      <c r="AP16" s="5" t="str">
        <f t="shared" si="4"/>
        <v/>
      </c>
      <c r="AS16" s="5">
        <f t="shared" si="5"/>
        <v>13036.094875000001</v>
      </c>
      <c r="AT16" s="11">
        <f t="shared" si="6"/>
        <v>1.3505371912578856</v>
      </c>
      <c r="AU16" s="5">
        <f t="shared" si="7"/>
        <v>1350.5371912578858</v>
      </c>
    </row>
    <row r="17" spans="1:47" x14ac:dyDescent="0.25">
      <c r="A17" s="1" t="s">
        <v>75</v>
      </c>
      <c r="B17" s="1" t="s">
        <v>76</v>
      </c>
      <c r="C17" s="1" t="s">
        <v>77</v>
      </c>
      <c r="D17" s="1" t="s">
        <v>78</v>
      </c>
      <c r="E17" s="1" t="s">
        <v>61</v>
      </c>
      <c r="F17" s="1" t="s">
        <v>79</v>
      </c>
      <c r="G17" s="1" t="s">
        <v>55</v>
      </c>
      <c r="H17" s="1" t="s">
        <v>56</v>
      </c>
      <c r="I17" s="2">
        <v>160</v>
      </c>
      <c r="J17" s="2">
        <v>37.869999999999997</v>
      </c>
      <c r="K17" s="2">
        <f t="shared" si="0"/>
        <v>18.82</v>
      </c>
      <c r="L17" s="2">
        <f t="shared" si="1"/>
        <v>0</v>
      </c>
      <c r="P17" s="6">
        <v>12.52</v>
      </c>
      <c r="Q17" s="5">
        <v>10623.22</v>
      </c>
      <c r="R17" s="7">
        <v>4.7699999999999996</v>
      </c>
      <c r="S17" s="5">
        <v>1504.9349999999999</v>
      </c>
      <c r="AB17" s="10">
        <v>1.53</v>
      </c>
      <c r="AC17" s="5">
        <v>52.134749999999997</v>
      </c>
      <c r="AL17" s="5" t="str">
        <f t="shared" si="2"/>
        <v/>
      </c>
      <c r="AN17" s="5" t="str">
        <f t="shared" si="3"/>
        <v/>
      </c>
      <c r="AP17" s="5" t="str">
        <f t="shared" si="4"/>
        <v/>
      </c>
      <c r="AS17" s="5">
        <f t="shared" si="5"/>
        <v>12180.289749999998</v>
      </c>
      <c r="AT17" s="11">
        <f t="shared" si="6"/>
        <v>1.2618759272164481</v>
      </c>
      <c r="AU17" s="5">
        <f t="shared" si="7"/>
        <v>1261.8759272164482</v>
      </c>
    </row>
    <row r="18" spans="1:47" x14ac:dyDescent="0.25">
      <c r="A18" s="1" t="s">
        <v>75</v>
      </c>
      <c r="B18" s="1" t="s">
        <v>76</v>
      </c>
      <c r="C18" s="1" t="s">
        <v>77</v>
      </c>
      <c r="D18" s="1" t="s">
        <v>78</v>
      </c>
      <c r="E18" s="1" t="s">
        <v>63</v>
      </c>
      <c r="F18" s="1" t="s">
        <v>79</v>
      </c>
      <c r="G18" s="1" t="s">
        <v>55</v>
      </c>
      <c r="H18" s="1" t="s">
        <v>56</v>
      </c>
      <c r="I18" s="2">
        <v>160</v>
      </c>
      <c r="J18" s="2">
        <v>39.68</v>
      </c>
      <c r="K18" s="2">
        <f t="shared" si="0"/>
        <v>0.48</v>
      </c>
      <c r="L18" s="2">
        <f t="shared" si="1"/>
        <v>0</v>
      </c>
      <c r="R18" s="7">
        <v>0.05</v>
      </c>
      <c r="S18" s="5">
        <v>23.662500000000001</v>
      </c>
      <c r="T18" s="8">
        <v>0.43</v>
      </c>
      <c r="U18" s="5">
        <v>61.049250000000008</v>
      </c>
      <c r="AL18" s="5" t="str">
        <f t="shared" si="2"/>
        <v/>
      </c>
      <c r="AN18" s="5" t="str">
        <f t="shared" si="3"/>
        <v/>
      </c>
      <c r="AP18" s="5" t="str">
        <f t="shared" si="4"/>
        <v/>
      </c>
      <c r="AS18" s="5">
        <f t="shared" si="5"/>
        <v>84.711750000000009</v>
      </c>
      <c r="AT18" s="11">
        <f t="shared" si="6"/>
        <v>8.7761227582765812E-3</v>
      </c>
      <c r="AU18" s="5">
        <f t="shared" si="7"/>
        <v>8.7761227582765819</v>
      </c>
    </row>
    <row r="19" spans="1:47" x14ac:dyDescent="0.25">
      <c r="A19" s="1" t="s">
        <v>80</v>
      </c>
      <c r="B19" s="1" t="s">
        <v>81</v>
      </c>
      <c r="C19" s="1" t="s">
        <v>82</v>
      </c>
      <c r="D19" s="1" t="s">
        <v>83</v>
      </c>
      <c r="E19" s="1" t="s">
        <v>53</v>
      </c>
      <c r="F19" s="1" t="s">
        <v>79</v>
      </c>
      <c r="G19" s="1" t="s">
        <v>55</v>
      </c>
      <c r="H19" s="1" t="s">
        <v>56</v>
      </c>
      <c r="I19" s="2">
        <v>80</v>
      </c>
      <c r="J19" s="2">
        <v>39.51</v>
      </c>
      <c r="K19" s="2">
        <f t="shared" si="0"/>
        <v>0.15</v>
      </c>
      <c r="L19" s="2">
        <f t="shared" si="1"/>
        <v>0</v>
      </c>
      <c r="P19" s="6">
        <v>0.15</v>
      </c>
      <c r="Q19" s="5">
        <v>127.27500000000001</v>
      </c>
      <c r="AL19" s="5" t="str">
        <f t="shared" si="2"/>
        <v/>
      </c>
      <c r="AN19" s="5" t="str">
        <f t="shared" si="3"/>
        <v/>
      </c>
      <c r="AP19" s="5" t="str">
        <f t="shared" si="4"/>
        <v/>
      </c>
      <c r="AS19" s="5">
        <f t="shared" si="5"/>
        <v>127.27500000000001</v>
      </c>
      <c r="AT19" s="11">
        <f t="shared" si="6"/>
        <v>1.3185668151816623E-2</v>
      </c>
      <c r="AU19" s="5">
        <f t="shared" si="7"/>
        <v>13.185668151816621</v>
      </c>
    </row>
    <row r="20" spans="1:47" x14ac:dyDescent="0.25">
      <c r="A20" s="1" t="s">
        <v>84</v>
      </c>
      <c r="B20" s="1" t="s">
        <v>85</v>
      </c>
      <c r="C20" s="1" t="s">
        <v>86</v>
      </c>
      <c r="D20" s="1" t="s">
        <v>87</v>
      </c>
      <c r="E20" s="1" t="s">
        <v>73</v>
      </c>
      <c r="F20" s="1" t="s">
        <v>88</v>
      </c>
      <c r="G20" s="1" t="s">
        <v>55</v>
      </c>
      <c r="H20" s="1" t="s">
        <v>56</v>
      </c>
      <c r="I20" s="2">
        <v>320</v>
      </c>
      <c r="J20" s="2">
        <v>40.200000000000003</v>
      </c>
      <c r="K20" s="2">
        <f t="shared" si="0"/>
        <v>1.66</v>
      </c>
      <c r="L20" s="2">
        <f t="shared" si="1"/>
        <v>0</v>
      </c>
      <c r="P20" s="6">
        <v>0.02</v>
      </c>
      <c r="Q20" s="5">
        <v>25.454999999999998</v>
      </c>
      <c r="AE20" s="2">
        <v>1.64</v>
      </c>
      <c r="AF20" s="5">
        <v>83.8245</v>
      </c>
      <c r="AL20" s="5" t="str">
        <f t="shared" si="2"/>
        <v/>
      </c>
      <c r="AN20" s="5" t="str">
        <f t="shared" si="3"/>
        <v/>
      </c>
      <c r="AP20" s="5" t="str">
        <f t="shared" si="4"/>
        <v/>
      </c>
      <c r="AS20" s="5">
        <f t="shared" si="5"/>
        <v>109.2795</v>
      </c>
      <c r="AT20" s="11">
        <f t="shared" si="6"/>
        <v>1.1321337440946332E-2</v>
      </c>
      <c r="AU20" s="5">
        <f t="shared" si="7"/>
        <v>11.321337440946333</v>
      </c>
    </row>
    <row r="21" spans="1:47" x14ac:dyDescent="0.25">
      <c r="A21" s="1" t="s">
        <v>89</v>
      </c>
      <c r="B21" s="1" t="s">
        <v>90</v>
      </c>
      <c r="C21" s="1" t="s">
        <v>91</v>
      </c>
      <c r="D21" s="1" t="s">
        <v>92</v>
      </c>
      <c r="E21" s="1" t="s">
        <v>60</v>
      </c>
      <c r="F21" s="1" t="s">
        <v>88</v>
      </c>
      <c r="G21" s="1" t="s">
        <v>55</v>
      </c>
      <c r="H21" s="1" t="s">
        <v>56</v>
      </c>
      <c r="I21" s="2">
        <v>150.72</v>
      </c>
      <c r="J21" s="2">
        <v>30.03</v>
      </c>
      <c r="K21" s="2">
        <f t="shared" si="0"/>
        <v>1.31</v>
      </c>
      <c r="L21" s="2">
        <f t="shared" si="1"/>
        <v>0</v>
      </c>
      <c r="R21" s="7">
        <v>0.67</v>
      </c>
      <c r="S21" s="5">
        <v>211.38499999999999</v>
      </c>
      <c r="T21" s="8">
        <v>0.64</v>
      </c>
      <c r="U21" s="5">
        <v>60.576000000000008</v>
      </c>
      <c r="AL21" s="5" t="str">
        <f t="shared" si="2"/>
        <v/>
      </c>
      <c r="AN21" s="5" t="str">
        <f t="shared" si="3"/>
        <v/>
      </c>
      <c r="AP21" s="5" t="str">
        <f t="shared" si="4"/>
        <v/>
      </c>
      <c r="AS21" s="5">
        <f t="shared" si="5"/>
        <v>271.96100000000001</v>
      </c>
      <c r="AT21" s="11">
        <f t="shared" si="6"/>
        <v>2.8175112914839522E-2</v>
      </c>
      <c r="AU21" s="5">
        <f t="shared" si="7"/>
        <v>28.17511291483952</v>
      </c>
    </row>
    <row r="22" spans="1:47" x14ac:dyDescent="0.25">
      <c r="A22" s="1" t="s">
        <v>89</v>
      </c>
      <c r="B22" s="1" t="s">
        <v>90</v>
      </c>
      <c r="C22" s="1" t="s">
        <v>91</v>
      </c>
      <c r="D22" s="1" t="s">
        <v>92</v>
      </c>
      <c r="E22" s="1" t="s">
        <v>61</v>
      </c>
      <c r="F22" s="1" t="s">
        <v>88</v>
      </c>
      <c r="G22" s="1" t="s">
        <v>55</v>
      </c>
      <c r="H22" s="1" t="s">
        <v>56</v>
      </c>
      <c r="I22" s="2">
        <v>150.72</v>
      </c>
      <c r="J22" s="2">
        <v>38.159999999999997</v>
      </c>
      <c r="K22" s="2">
        <f t="shared" si="0"/>
        <v>29.060000000000002</v>
      </c>
      <c r="L22" s="2">
        <f t="shared" si="1"/>
        <v>0</v>
      </c>
      <c r="N22" s="4">
        <v>0.45</v>
      </c>
      <c r="O22" s="5">
        <v>666.04499999999996</v>
      </c>
      <c r="P22" s="6">
        <v>9.51</v>
      </c>
      <c r="Q22" s="5">
        <v>10818.375</v>
      </c>
      <c r="R22" s="7">
        <v>10.25</v>
      </c>
      <c r="S22" s="5">
        <v>4025.78</v>
      </c>
      <c r="T22" s="8">
        <v>8.8500000000000014</v>
      </c>
      <c r="U22" s="5">
        <v>1024.5862500000001</v>
      </c>
      <c r="AL22" s="5" t="str">
        <f t="shared" si="2"/>
        <v/>
      </c>
      <c r="AN22" s="5" t="str">
        <f t="shared" si="3"/>
        <v/>
      </c>
      <c r="AP22" s="5" t="str">
        <f t="shared" si="4"/>
        <v/>
      </c>
      <c r="AS22" s="5">
        <f t="shared" si="5"/>
        <v>16534.786250000001</v>
      </c>
      <c r="AT22" s="11">
        <f t="shared" si="6"/>
        <v>1.7130010171182117</v>
      </c>
      <c r="AU22" s="5">
        <f t="shared" si="7"/>
        <v>1713.0010171182118</v>
      </c>
    </row>
    <row r="23" spans="1:47" x14ac:dyDescent="0.25">
      <c r="A23" s="1" t="s">
        <v>89</v>
      </c>
      <c r="B23" s="1" t="s">
        <v>90</v>
      </c>
      <c r="C23" s="1" t="s">
        <v>91</v>
      </c>
      <c r="D23" s="1" t="s">
        <v>92</v>
      </c>
      <c r="E23" s="1" t="s">
        <v>63</v>
      </c>
      <c r="F23" s="1" t="s">
        <v>88</v>
      </c>
      <c r="G23" s="1" t="s">
        <v>55</v>
      </c>
      <c r="H23" s="1" t="s">
        <v>56</v>
      </c>
      <c r="I23" s="2">
        <v>150.72</v>
      </c>
      <c r="J23" s="2">
        <v>39.880000000000003</v>
      </c>
      <c r="K23" s="2">
        <f t="shared" si="0"/>
        <v>1.1499999999999999</v>
      </c>
      <c r="L23" s="2">
        <f t="shared" si="1"/>
        <v>0</v>
      </c>
      <c r="P23" s="6">
        <v>0.99</v>
      </c>
      <c r="Q23" s="5">
        <v>840.01499999999999</v>
      </c>
      <c r="R23" s="7">
        <v>0.16</v>
      </c>
      <c r="S23" s="5">
        <v>50.48</v>
      </c>
      <c r="AL23" s="5" t="str">
        <f t="shared" si="2"/>
        <v/>
      </c>
      <c r="AN23" s="5" t="str">
        <f t="shared" si="3"/>
        <v/>
      </c>
      <c r="AP23" s="5" t="str">
        <f t="shared" si="4"/>
        <v/>
      </c>
      <c r="AS23" s="5">
        <f t="shared" si="5"/>
        <v>890.495</v>
      </c>
      <c r="AT23" s="11">
        <f t="shared" si="6"/>
        <v>9.2255129136530681E-2</v>
      </c>
      <c r="AU23" s="5">
        <f t="shared" si="7"/>
        <v>92.255129136530684</v>
      </c>
    </row>
    <row r="24" spans="1:47" x14ac:dyDescent="0.25">
      <c r="A24" s="1" t="s">
        <v>89</v>
      </c>
      <c r="B24" s="1" t="s">
        <v>90</v>
      </c>
      <c r="C24" s="1" t="s">
        <v>91</v>
      </c>
      <c r="D24" s="1" t="s">
        <v>92</v>
      </c>
      <c r="E24" s="1" t="s">
        <v>62</v>
      </c>
      <c r="F24" s="1" t="s">
        <v>88</v>
      </c>
      <c r="G24" s="1" t="s">
        <v>55</v>
      </c>
      <c r="H24" s="1" t="s">
        <v>56</v>
      </c>
      <c r="I24" s="2">
        <v>150.72</v>
      </c>
      <c r="J24" s="2">
        <v>39.49</v>
      </c>
      <c r="K24" s="2">
        <f t="shared" si="0"/>
        <v>16.250000000000004</v>
      </c>
      <c r="L24" s="2">
        <f t="shared" si="1"/>
        <v>0</v>
      </c>
      <c r="N24" s="4">
        <v>2.75</v>
      </c>
      <c r="O24" s="5">
        <v>3213.375</v>
      </c>
      <c r="P24" s="6">
        <v>13.38</v>
      </c>
      <c r="Q24" s="5">
        <v>11352.93</v>
      </c>
      <c r="R24" s="7">
        <v>0.12</v>
      </c>
      <c r="S24" s="5">
        <v>37.86</v>
      </c>
      <c r="AL24" s="5" t="str">
        <f t="shared" si="2"/>
        <v/>
      </c>
      <c r="AN24" s="5" t="str">
        <f t="shared" si="3"/>
        <v/>
      </c>
      <c r="AP24" s="5" t="str">
        <f t="shared" si="4"/>
        <v/>
      </c>
      <c r="AS24" s="5">
        <f t="shared" si="5"/>
        <v>14604.165000000001</v>
      </c>
      <c r="AT24" s="11">
        <f t="shared" si="6"/>
        <v>1.5129889870310351</v>
      </c>
      <c r="AU24" s="5">
        <f t="shared" si="7"/>
        <v>1512.9889870310353</v>
      </c>
    </row>
    <row r="25" spans="1:47" x14ac:dyDescent="0.25">
      <c r="A25" s="1" t="s">
        <v>93</v>
      </c>
      <c r="B25" s="1" t="s">
        <v>94</v>
      </c>
      <c r="C25" s="1" t="s">
        <v>95</v>
      </c>
      <c r="D25" s="1" t="s">
        <v>92</v>
      </c>
      <c r="E25" s="1" t="s">
        <v>53</v>
      </c>
      <c r="F25" s="1" t="s">
        <v>88</v>
      </c>
      <c r="G25" s="1" t="s">
        <v>55</v>
      </c>
      <c r="H25" s="1" t="s">
        <v>56</v>
      </c>
      <c r="I25" s="2">
        <v>80</v>
      </c>
      <c r="J25" s="2">
        <v>39.92</v>
      </c>
      <c r="K25" s="2">
        <f t="shared" si="0"/>
        <v>39.92</v>
      </c>
      <c r="L25" s="2">
        <f t="shared" si="1"/>
        <v>0</v>
      </c>
      <c r="N25" s="4">
        <v>0.01</v>
      </c>
      <c r="O25" s="5">
        <v>11.685</v>
      </c>
      <c r="P25" s="6">
        <v>31.27</v>
      </c>
      <c r="Q25" s="5">
        <v>31733.9</v>
      </c>
      <c r="R25" s="7">
        <v>6.99</v>
      </c>
      <c r="S25" s="5">
        <v>2743.2725</v>
      </c>
      <c r="T25" s="8">
        <v>1.65</v>
      </c>
      <c r="U25" s="5">
        <v>175.10249999999999</v>
      </c>
      <c r="AL25" s="5" t="str">
        <f t="shared" si="2"/>
        <v/>
      </c>
      <c r="AN25" s="5" t="str">
        <f t="shared" si="3"/>
        <v/>
      </c>
      <c r="AP25" s="5" t="str">
        <f t="shared" si="4"/>
        <v/>
      </c>
      <c r="AS25" s="5">
        <f t="shared" si="5"/>
        <v>34663.960000000006</v>
      </c>
      <c r="AT25" s="11">
        <f t="shared" si="6"/>
        <v>3.5911803055419003</v>
      </c>
      <c r="AU25" s="5">
        <f t="shared" si="7"/>
        <v>3591.1803055419</v>
      </c>
    </row>
    <row r="26" spans="1:47" x14ac:dyDescent="0.25">
      <c r="A26" s="1" t="s">
        <v>93</v>
      </c>
      <c r="B26" s="1" t="s">
        <v>94</v>
      </c>
      <c r="C26" s="1" t="s">
        <v>95</v>
      </c>
      <c r="D26" s="1" t="s">
        <v>92</v>
      </c>
      <c r="E26" s="1" t="s">
        <v>58</v>
      </c>
      <c r="F26" s="1" t="s">
        <v>88</v>
      </c>
      <c r="G26" s="1" t="s">
        <v>55</v>
      </c>
      <c r="H26" s="1" t="s">
        <v>56</v>
      </c>
      <c r="I26" s="2">
        <v>80</v>
      </c>
      <c r="J26" s="2">
        <v>37.630000000000003</v>
      </c>
      <c r="K26" s="2">
        <f t="shared" si="0"/>
        <v>37.619999999999997</v>
      </c>
      <c r="L26" s="2">
        <f t="shared" si="1"/>
        <v>0</v>
      </c>
      <c r="P26" s="6">
        <v>3.83</v>
      </c>
      <c r="Q26" s="5">
        <v>4874.6324999999997</v>
      </c>
      <c r="R26" s="7">
        <v>32.64</v>
      </c>
      <c r="S26" s="5">
        <v>15446.88</v>
      </c>
      <c r="T26" s="8">
        <v>1.1499999999999999</v>
      </c>
      <c r="U26" s="5">
        <v>163.27125000000001</v>
      </c>
      <c r="AL26" s="5" t="str">
        <f t="shared" si="2"/>
        <v/>
      </c>
      <c r="AN26" s="5" t="str">
        <f t="shared" si="3"/>
        <v/>
      </c>
      <c r="AP26" s="5" t="str">
        <f t="shared" si="4"/>
        <v/>
      </c>
      <c r="AS26" s="5">
        <f t="shared" si="5"/>
        <v>20484.783749999999</v>
      </c>
      <c r="AT26" s="11">
        <f t="shared" si="6"/>
        <v>2.1222200800567719</v>
      </c>
      <c r="AU26" s="5">
        <f t="shared" si="7"/>
        <v>2122.2200800567721</v>
      </c>
    </row>
    <row r="27" spans="1:47" x14ac:dyDescent="0.25">
      <c r="A27" s="1" t="s">
        <v>96</v>
      </c>
      <c r="B27" s="1" t="s">
        <v>97</v>
      </c>
      <c r="C27" s="1" t="s">
        <v>98</v>
      </c>
      <c r="D27" s="1" t="s">
        <v>92</v>
      </c>
      <c r="E27" s="1" t="s">
        <v>99</v>
      </c>
      <c r="F27" s="1" t="s">
        <v>88</v>
      </c>
      <c r="G27" s="1" t="s">
        <v>55</v>
      </c>
      <c r="H27" s="1" t="s">
        <v>56</v>
      </c>
      <c r="I27" s="2">
        <v>80</v>
      </c>
      <c r="J27" s="2">
        <v>38.67</v>
      </c>
      <c r="K27" s="2">
        <f t="shared" si="0"/>
        <v>19.169999999999998</v>
      </c>
      <c r="L27" s="2">
        <f t="shared" si="1"/>
        <v>0</v>
      </c>
      <c r="P27" s="6">
        <v>11.34</v>
      </c>
      <c r="Q27" s="5">
        <v>14432.985000000001</v>
      </c>
      <c r="R27" s="7">
        <v>7.1099999999999994</v>
      </c>
      <c r="S27" s="5">
        <v>3364.8074999999999</v>
      </c>
      <c r="T27" s="8">
        <v>0.72</v>
      </c>
      <c r="U27" s="5">
        <v>102.22199999999999</v>
      </c>
      <c r="AL27" s="5" t="str">
        <f t="shared" si="2"/>
        <v/>
      </c>
      <c r="AN27" s="5" t="str">
        <f t="shared" si="3"/>
        <v/>
      </c>
      <c r="AP27" s="5" t="str">
        <f t="shared" si="4"/>
        <v/>
      </c>
      <c r="AS27" s="5">
        <f t="shared" si="5"/>
        <v>17900.014500000001</v>
      </c>
      <c r="AT27" s="11">
        <f t="shared" si="6"/>
        <v>1.8544384294614475</v>
      </c>
      <c r="AU27" s="5">
        <f t="shared" si="7"/>
        <v>1854.4384294614476</v>
      </c>
    </row>
    <row r="28" spans="1:47" x14ac:dyDescent="0.25">
      <c r="A28" s="1" t="s">
        <v>96</v>
      </c>
      <c r="B28" s="1" t="s">
        <v>97</v>
      </c>
      <c r="C28" s="1" t="s">
        <v>98</v>
      </c>
      <c r="D28" s="1" t="s">
        <v>92</v>
      </c>
      <c r="E28" s="1" t="s">
        <v>57</v>
      </c>
      <c r="F28" s="1" t="s">
        <v>88</v>
      </c>
      <c r="G28" s="1" t="s">
        <v>55</v>
      </c>
      <c r="H28" s="1" t="s">
        <v>56</v>
      </c>
      <c r="I28" s="2">
        <v>80</v>
      </c>
      <c r="J28" s="2">
        <v>40.68</v>
      </c>
      <c r="K28" s="2">
        <f t="shared" si="0"/>
        <v>39.999999999999979</v>
      </c>
      <c r="L28" s="2">
        <f t="shared" si="1"/>
        <v>0</v>
      </c>
      <c r="N28" s="4">
        <v>0.01</v>
      </c>
      <c r="O28" s="5">
        <v>11.685</v>
      </c>
      <c r="P28" s="6">
        <v>33.349999999999987</v>
      </c>
      <c r="Q28" s="5">
        <v>39395.855000000003</v>
      </c>
      <c r="R28" s="7">
        <v>6.41</v>
      </c>
      <c r="S28" s="5">
        <v>2637.58</v>
      </c>
      <c r="AE28" s="2">
        <v>0.23</v>
      </c>
      <c r="AF28" s="5">
        <v>11.755875</v>
      </c>
      <c r="AL28" s="5" t="str">
        <f t="shared" si="2"/>
        <v/>
      </c>
      <c r="AN28" s="5" t="str">
        <f t="shared" si="3"/>
        <v/>
      </c>
      <c r="AP28" s="5" t="str">
        <f t="shared" si="4"/>
        <v/>
      </c>
      <c r="AS28" s="5">
        <f t="shared" si="5"/>
        <v>42056.875875000005</v>
      </c>
      <c r="AT28" s="11">
        <f t="shared" si="6"/>
        <v>4.3570851211148485</v>
      </c>
      <c r="AU28" s="5">
        <f t="shared" si="7"/>
        <v>4357.0851211148483</v>
      </c>
    </row>
    <row r="29" spans="1:47" x14ac:dyDescent="0.25">
      <c r="A29" s="1" t="s">
        <v>100</v>
      </c>
      <c r="B29" s="1" t="s">
        <v>65</v>
      </c>
      <c r="C29" s="1" t="s">
        <v>66</v>
      </c>
      <c r="D29" s="1" t="s">
        <v>67</v>
      </c>
      <c r="E29" s="1" t="s">
        <v>73</v>
      </c>
      <c r="F29" s="1" t="s">
        <v>101</v>
      </c>
      <c r="G29" s="1" t="s">
        <v>55</v>
      </c>
      <c r="H29" s="1" t="s">
        <v>56</v>
      </c>
      <c r="I29" s="2">
        <v>160.69999999999999</v>
      </c>
      <c r="J29" s="2">
        <v>41.03</v>
      </c>
      <c r="K29" s="2">
        <f t="shared" si="0"/>
        <v>40</v>
      </c>
      <c r="L29" s="2">
        <f t="shared" si="1"/>
        <v>0</v>
      </c>
      <c r="N29" s="4">
        <v>8.19</v>
      </c>
      <c r="O29" s="5">
        <v>16747.526249999999</v>
      </c>
      <c r="P29" s="6">
        <v>27.13</v>
      </c>
      <c r="Q29" s="5">
        <v>40284.658750000002</v>
      </c>
      <c r="R29" s="7">
        <v>4.6800000000000006</v>
      </c>
      <c r="S29" s="5">
        <v>2583.9450000000002</v>
      </c>
      <c r="AL29" s="5" t="str">
        <f t="shared" si="2"/>
        <v/>
      </c>
      <c r="AN29" s="5" t="str">
        <f t="shared" si="3"/>
        <v/>
      </c>
      <c r="AP29" s="5" t="str">
        <f t="shared" si="4"/>
        <v/>
      </c>
      <c r="AS29" s="5">
        <f t="shared" si="5"/>
        <v>59616.13</v>
      </c>
      <c r="AT29" s="11">
        <f t="shared" si="6"/>
        <v>6.1762208342216418</v>
      </c>
      <c r="AU29" s="5">
        <f t="shared" si="7"/>
        <v>6176.2208342216418</v>
      </c>
    </row>
    <row r="30" spans="1:47" x14ac:dyDescent="0.25">
      <c r="A30" s="1" t="s">
        <v>100</v>
      </c>
      <c r="B30" s="1" t="s">
        <v>65</v>
      </c>
      <c r="C30" s="1" t="s">
        <v>66</v>
      </c>
      <c r="D30" s="1" t="s">
        <v>67</v>
      </c>
      <c r="E30" s="1" t="s">
        <v>102</v>
      </c>
      <c r="F30" s="1" t="s">
        <v>101</v>
      </c>
      <c r="G30" s="1" t="s">
        <v>55</v>
      </c>
      <c r="H30" s="1" t="s">
        <v>56</v>
      </c>
      <c r="I30" s="2">
        <v>160.69999999999999</v>
      </c>
      <c r="J30" s="2">
        <v>39.74</v>
      </c>
      <c r="K30" s="2">
        <f t="shared" si="0"/>
        <v>39.74</v>
      </c>
      <c r="L30" s="2">
        <f t="shared" si="1"/>
        <v>0</v>
      </c>
      <c r="N30" s="4">
        <v>9.7200000000000006</v>
      </c>
      <c r="O30" s="5">
        <v>19356.202499999999</v>
      </c>
      <c r="P30" s="6">
        <v>23.1</v>
      </c>
      <c r="Q30" s="5">
        <v>32915.436249999999</v>
      </c>
      <c r="R30" s="7">
        <v>6.16</v>
      </c>
      <c r="S30" s="5">
        <v>2975.9537500000001</v>
      </c>
      <c r="AB30" s="10">
        <v>0.76</v>
      </c>
      <c r="AC30" s="5">
        <v>38.249187500000012</v>
      </c>
      <c r="AL30" s="5" t="str">
        <f t="shared" si="2"/>
        <v/>
      </c>
      <c r="AN30" s="5" t="str">
        <f t="shared" si="3"/>
        <v/>
      </c>
      <c r="AP30" s="5" t="str">
        <f t="shared" si="4"/>
        <v/>
      </c>
      <c r="AS30" s="5">
        <f t="shared" si="5"/>
        <v>55285.841687499997</v>
      </c>
      <c r="AT30" s="11">
        <f t="shared" si="6"/>
        <v>5.727603708389271</v>
      </c>
      <c r="AU30" s="5">
        <f t="shared" si="7"/>
        <v>5727.6037083892707</v>
      </c>
    </row>
    <row r="31" spans="1:47" x14ac:dyDescent="0.25">
      <c r="A31" s="1" t="s">
        <v>100</v>
      </c>
      <c r="B31" s="1" t="s">
        <v>65</v>
      </c>
      <c r="C31" s="1" t="s">
        <v>66</v>
      </c>
      <c r="D31" s="1" t="s">
        <v>67</v>
      </c>
      <c r="E31" s="1" t="s">
        <v>103</v>
      </c>
      <c r="F31" s="1" t="s">
        <v>101</v>
      </c>
      <c r="G31" s="1" t="s">
        <v>55</v>
      </c>
      <c r="H31" s="1" t="s">
        <v>56</v>
      </c>
      <c r="I31" s="2">
        <v>160.69999999999999</v>
      </c>
      <c r="J31" s="2">
        <v>37.369999999999997</v>
      </c>
      <c r="K31" s="2">
        <f t="shared" si="0"/>
        <v>37.379999999999995</v>
      </c>
      <c r="L31" s="2">
        <f t="shared" si="1"/>
        <v>0</v>
      </c>
      <c r="N31" s="4">
        <v>7.31</v>
      </c>
      <c r="O31" s="5">
        <v>12736.65</v>
      </c>
      <c r="P31" s="6">
        <v>24.7</v>
      </c>
      <c r="Q31" s="5">
        <v>29737.803749999999</v>
      </c>
      <c r="R31" s="7">
        <v>5.37</v>
      </c>
      <c r="S31" s="5">
        <v>2561.86</v>
      </c>
      <c r="AL31" s="5" t="str">
        <f t="shared" si="2"/>
        <v/>
      </c>
      <c r="AN31" s="5" t="str">
        <f t="shared" si="3"/>
        <v/>
      </c>
      <c r="AP31" s="5" t="str">
        <f t="shared" si="4"/>
        <v/>
      </c>
      <c r="AS31" s="5">
        <f t="shared" si="5"/>
        <v>45036.313750000001</v>
      </c>
      <c r="AT31" s="11">
        <f t="shared" si="6"/>
        <v>4.6657543735108709</v>
      </c>
      <c r="AU31" s="5">
        <f t="shared" si="7"/>
        <v>4665.7543735108702</v>
      </c>
    </row>
    <row r="32" spans="1:47" x14ac:dyDescent="0.25">
      <c r="A32" s="1" t="s">
        <v>100</v>
      </c>
      <c r="B32" s="1" t="s">
        <v>65</v>
      </c>
      <c r="C32" s="1" t="s">
        <v>66</v>
      </c>
      <c r="D32" s="1" t="s">
        <v>67</v>
      </c>
      <c r="E32" s="1" t="s">
        <v>74</v>
      </c>
      <c r="F32" s="1" t="s">
        <v>101</v>
      </c>
      <c r="G32" s="1" t="s">
        <v>55</v>
      </c>
      <c r="H32" s="1" t="s">
        <v>56</v>
      </c>
      <c r="I32" s="2">
        <v>160.69999999999999</v>
      </c>
      <c r="J32" s="2">
        <v>39.19</v>
      </c>
      <c r="K32" s="2">
        <f t="shared" si="0"/>
        <v>39.190000000000005</v>
      </c>
      <c r="L32" s="2">
        <f t="shared" si="1"/>
        <v>0</v>
      </c>
      <c r="N32" s="4">
        <v>0.5</v>
      </c>
      <c r="O32" s="5">
        <v>876.375</v>
      </c>
      <c r="P32" s="6">
        <v>14.14</v>
      </c>
      <c r="Q32" s="5">
        <v>20482.79</v>
      </c>
      <c r="R32" s="7">
        <v>17.02</v>
      </c>
      <c r="S32" s="5">
        <v>8586.3325000000004</v>
      </c>
      <c r="T32" s="8">
        <v>4.9000000000000004</v>
      </c>
      <c r="U32" s="5">
        <v>771.63412500000015</v>
      </c>
      <c r="AB32" s="10">
        <v>2.63</v>
      </c>
      <c r="AC32" s="5">
        <v>135.87406250000001</v>
      </c>
      <c r="AL32" s="5" t="str">
        <f t="shared" si="2"/>
        <v/>
      </c>
      <c r="AN32" s="5" t="str">
        <f t="shared" si="3"/>
        <v/>
      </c>
      <c r="AP32" s="5" t="str">
        <f t="shared" si="4"/>
        <v/>
      </c>
      <c r="AS32" s="5">
        <f t="shared" si="5"/>
        <v>30853.005687500001</v>
      </c>
      <c r="AT32" s="11">
        <f t="shared" si="6"/>
        <v>3.1963660929600146</v>
      </c>
      <c r="AU32" s="5">
        <f t="shared" si="7"/>
        <v>3196.3660929600146</v>
      </c>
    </row>
    <row r="33" spans="1:47" x14ac:dyDescent="0.25">
      <c r="A33" s="1" t="s">
        <v>104</v>
      </c>
      <c r="B33" s="1" t="s">
        <v>105</v>
      </c>
      <c r="C33" s="1" t="s">
        <v>106</v>
      </c>
      <c r="D33" s="1" t="s">
        <v>83</v>
      </c>
      <c r="E33" s="1" t="s">
        <v>58</v>
      </c>
      <c r="F33" s="1" t="s">
        <v>101</v>
      </c>
      <c r="G33" s="1" t="s">
        <v>55</v>
      </c>
      <c r="H33" s="1" t="s">
        <v>56</v>
      </c>
      <c r="I33" s="2">
        <v>83.1</v>
      </c>
      <c r="J33" s="2">
        <v>44.96</v>
      </c>
      <c r="K33" s="2">
        <f t="shared" si="0"/>
        <v>35.93</v>
      </c>
      <c r="L33" s="2">
        <f t="shared" si="1"/>
        <v>0</v>
      </c>
      <c r="R33" s="7">
        <v>11.03</v>
      </c>
      <c r="S33" s="5">
        <v>4480.8887500000001</v>
      </c>
      <c r="T33" s="8">
        <v>24.9</v>
      </c>
      <c r="U33" s="5">
        <v>3048.6765</v>
      </c>
      <c r="AL33" s="5" t="str">
        <f t="shared" si="2"/>
        <v/>
      </c>
      <c r="AN33" s="5" t="str">
        <f t="shared" si="3"/>
        <v/>
      </c>
      <c r="AP33" s="5" t="str">
        <f t="shared" si="4"/>
        <v/>
      </c>
      <c r="AS33" s="5">
        <f t="shared" si="5"/>
        <v>7529.5652499999997</v>
      </c>
      <c r="AT33" s="11">
        <f t="shared" si="6"/>
        <v>0.78006166736554827</v>
      </c>
      <c r="AU33" s="5">
        <f t="shared" si="7"/>
        <v>780.06166736554826</v>
      </c>
    </row>
    <row r="34" spans="1:47" x14ac:dyDescent="0.25">
      <c r="A34" s="1" t="s">
        <v>104</v>
      </c>
      <c r="B34" s="1" t="s">
        <v>105</v>
      </c>
      <c r="C34" s="1" t="s">
        <v>106</v>
      </c>
      <c r="D34" s="1" t="s">
        <v>83</v>
      </c>
      <c r="E34" s="1" t="s">
        <v>99</v>
      </c>
      <c r="F34" s="1" t="s">
        <v>101</v>
      </c>
      <c r="G34" s="1" t="s">
        <v>55</v>
      </c>
      <c r="H34" s="1" t="s">
        <v>56</v>
      </c>
      <c r="I34" s="2">
        <v>83.1</v>
      </c>
      <c r="J34" s="2">
        <v>35.409999999999997</v>
      </c>
      <c r="K34" s="2">
        <f t="shared" si="0"/>
        <v>35.39</v>
      </c>
      <c r="L34" s="2">
        <f t="shared" si="1"/>
        <v>0</v>
      </c>
      <c r="N34" s="4">
        <v>0.03</v>
      </c>
      <c r="O34" s="5">
        <v>61.346249999999998</v>
      </c>
      <c r="P34" s="6">
        <v>2.17</v>
      </c>
      <c r="Q34" s="5">
        <v>2772.4737500000001</v>
      </c>
      <c r="R34" s="7">
        <v>22.85</v>
      </c>
      <c r="S34" s="5">
        <v>10541.643749999999</v>
      </c>
      <c r="T34" s="8">
        <v>10.19</v>
      </c>
      <c r="U34" s="5">
        <v>1339.0608749999999</v>
      </c>
      <c r="AB34" s="10">
        <v>0.15</v>
      </c>
      <c r="AC34" s="5">
        <v>7.581687500000001</v>
      </c>
      <c r="AL34" s="5" t="str">
        <f t="shared" si="2"/>
        <v/>
      </c>
      <c r="AN34" s="5" t="str">
        <f t="shared" si="3"/>
        <v/>
      </c>
      <c r="AP34" s="5" t="str">
        <f t="shared" si="4"/>
        <v/>
      </c>
      <c r="AS34" s="5">
        <f t="shared" si="5"/>
        <v>14722.106312499998</v>
      </c>
      <c r="AT34" s="11">
        <f t="shared" si="6"/>
        <v>1.5252076867600839</v>
      </c>
      <c r="AU34" s="5">
        <f t="shared" si="7"/>
        <v>1525.2076867600838</v>
      </c>
    </row>
    <row r="35" spans="1:47" x14ac:dyDescent="0.25">
      <c r="A35" s="1" t="s">
        <v>107</v>
      </c>
      <c r="B35" s="1" t="s">
        <v>108</v>
      </c>
      <c r="C35" s="1" t="s">
        <v>109</v>
      </c>
      <c r="D35" s="1" t="s">
        <v>92</v>
      </c>
      <c r="E35" s="1" t="s">
        <v>99</v>
      </c>
      <c r="F35" s="1" t="s">
        <v>101</v>
      </c>
      <c r="G35" s="1" t="s">
        <v>55</v>
      </c>
      <c r="H35" s="1" t="s">
        <v>56</v>
      </c>
      <c r="I35" s="2">
        <v>3.8</v>
      </c>
      <c r="J35" s="2">
        <v>3.42</v>
      </c>
      <c r="K35" s="2">
        <f t="shared" ref="K35:K54" si="8">SUM(N35,P35,R35,T35,V35,X35,Z35,AB35,AE35,AG35,AI35)</f>
        <v>3.41</v>
      </c>
      <c r="L35" s="2">
        <f t="shared" ref="L35:L54" si="9">SUM(M35,AD35,AK35,AM35,AO35,AQ35,AR35)</f>
        <v>0</v>
      </c>
      <c r="R35" s="7">
        <v>0.04</v>
      </c>
      <c r="S35" s="5">
        <v>15.775</v>
      </c>
      <c r="AB35" s="10">
        <v>3.37</v>
      </c>
      <c r="AC35" s="5">
        <v>155.04124999999999</v>
      </c>
      <c r="AL35" s="5" t="str">
        <f t="shared" ref="AL35:AL49" si="10">IF(AK35&gt;0,AK35*$AL$1,"")</f>
        <v/>
      </c>
      <c r="AN35" s="5" t="str">
        <f t="shared" ref="AN35:AN49" si="11">IF(AM35&gt;0,AM35*$AN$1,"")</f>
        <v/>
      </c>
      <c r="AP35" s="5" t="str">
        <f t="shared" ref="AP35:AP49" si="12">IF(AO35&gt;0,AO35*$AP$1,"")</f>
        <v/>
      </c>
      <c r="AS35" s="5">
        <f t="shared" ref="AS35:AS54" si="13">SUM(O35,Q35,S35,U35,W35,Y35,AA35,AC35,AF35,AH35,AJ35)</f>
        <v>170.81625</v>
      </c>
      <c r="AT35" s="11">
        <f t="shared" si="6"/>
        <v>1.7696534177471978E-2</v>
      </c>
      <c r="AU35" s="5">
        <f t="shared" ref="AU35:AU49" si="14">(AT35/100)*$AU$1</f>
        <v>17.696534177471978</v>
      </c>
    </row>
    <row r="36" spans="1:47" x14ac:dyDescent="0.25">
      <c r="A36" s="1" t="s">
        <v>110</v>
      </c>
      <c r="B36" s="1" t="s">
        <v>111</v>
      </c>
      <c r="C36" s="1" t="s">
        <v>112</v>
      </c>
      <c r="D36" s="1" t="s">
        <v>92</v>
      </c>
      <c r="E36" s="1" t="s">
        <v>60</v>
      </c>
      <c r="F36" s="1" t="s">
        <v>101</v>
      </c>
      <c r="G36" s="1" t="s">
        <v>55</v>
      </c>
      <c r="H36" s="1" t="s">
        <v>56</v>
      </c>
      <c r="I36" s="2">
        <v>258.97000000000003</v>
      </c>
      <c r="J36" s="2">
        <v>46.14</v>
      </c>
      <c r="K36" s="2">
        <f t="shared" si="8"/>
        <v>2.09</v>
      </c>
      <c r="L36" s="2">
        <f t="shared" si="9"/>
        <v>0</v>
      </c>
      <c r="R36" s="7">
        <v>0.78</v>
      </c>
      <c r="S36" s="5">
        <v>246.09</v>
      </c>
      <c r="T36" s="8">
        <v>1.31</v>
      </c>
      <c r="U36" s="5">
        <v>123.9915</v>
      </c>
      <c r="AL36" s="5" t="str">
        <f t="shared" si="10"/>
        <v/>
      </c>
      <c r="AN36" s="5" t="str">
        <f t="shared" si="11"/>
        <v/>
      </c>
      <c r="AP36" s="5" t="str">
        <f t="shared" si="12"/>
        <v/>
      </c>
      <c r="AS36" s="5">
        <f t="shared" si="13"/>
        <v>370.08150000000001</v>
      </c>
      <c r="AT36" s="11">
        <f t="shared" si="6"/>
        <v>3.8340379871353553E-2</v>
      </c>
      <c r="AU36" s="5">
        <f t="shared" si="14"/>
        <v>38.340379871353548</v>
      </c>
    </row>
    <row r="37" spans="1:47" x14ac:dyDescent="0.25">
      <c r="A37" s="1" t="s">
        <v>110</v>
      </c>
      <c r="B37" s="1" t="s">
        <v>111</v>
      </c>
      <c r="C37" s="1" t="s">
        <v>112</v>
      </c>
      <c r="D37" s="1" t="s">
        <v>92</v>
      </c>
      <c r="E37" s="1" t="s">
        <v>63</v>
      </c>
      <c r="F37" s="1" t="s">
        <v>101</v>
      </c>
      <c r="G37" s="1" t="s">
        <v>55</v>
      </c>
      <c r="H37" s="1" t="s">
        <v>56</v>
      </c>
      <c r="I37" s="2">
        <v>258.97000000000003</v>
      </c>
      <c r="J37" s="2">
        <v>36.590000000000003</v>
      </c>
      <c r="K37" s="2">
        <f t="shared" si="8"/>
        <v>19.96</v>
      </c>
      <c r="L37" s="2">
        <f t="shared" si="9"/>
        <v>0</v>
      </c>
      <c r="P37" s="6">
        <v>1.69</v>
      </c>
      <c r="Q37" s="5">
        <v>1433.9649999999999</v>
      </c>
      <c r="R37" s="7">
        <v>11.12</v>
      </c>
      <c r="S37" s="5">
        <v>3508.36</v>
      </c>
      <c r="T37" s="8">
        <v>5.33</v>
      </c>
      <c r="U37" s="5">
        <v>504.48450000000003</v>
      </c>
      <c r="Z37" s="9">
        <v>0.34</v>
      </c>
      <c r="AA37" s="5">
        <v>12.872400000000001</v>
      </c>
      <c r="AB37" s="10">
        <v>1.48</v>
      </c>
      <c r="AC37" s="5">
        <v>50.430999999999997</v>
      </c>
      <c r="AL37" s="5" t="str">
        <f t="shared" si="10"/>
        <v/>
      </c>
      <c r="AN37" s="5" t="str">
        <f t="shared" si="11"/>
        <v/>
      </c>
      <c r="AP37" s="5" t="str">
        <f t="shared" si="12"/>
        <v/>
      </c>
      <c r="AS37" s="5">
        <f t="shared" si="13"/>
        <v>5510.1128999999992</v>
      </c>
      <c r="AT37" s="11">
        <f t="shared" si="6"/>
        <v>0.57084675056722778</v>
      </c>
      <c r="AU37" s="5">
        <f t="shared" si="14"/>
        <v>570.84675056722779</v>
      </c>
    </row>
    <row r="38" spans="1:47" x14ac:dyDescent="0.25">
      <c r="A38" s="1" t="s">
        <v>110</v>
      </c>
      <c r="B38" s="1" t="s">
        <v>111</v>
      </c>
      <c r="C38" s="1" t="s">
        <v>112</v>
      </c>
      <c r="D38" s="1" t="s">
        <v>92</v>
      </c>
      <c r="E38" s="1" t="s">
        <v>61</v>
      </c>
      <c r="F38" s="1" t="s">
        <v>101</v>
      </c>
      <c r="G38" s="1" t="s">
        <v>55</v>
      </c>
      <c r="H38" s="1" t="s">
        <v>56</v>
      </c>
      <c r="I38" s="2">
        <v>258.97000000000003</v>
      </c>
      <c r="J38" s="2">
        <v>45.65</v>
      </c>
      <c r="K38" s="2">
        <f t="shared" si="8"/>
        <v>28.880000000000003</v>
      </c>
      <c r="L38" s="2">
        <f t="shared" si="9"/>
        <v>0</v>
      </c>
      <c r="P38" s="6">
        <v>5.67</v>
      </c>
      <c r="Q38" s="5">
        <v>6401.9324999999999</v>
      </c>
      <c r="R38" s="7">
        <v>22.28</v>
      </c>
      <c r="S38" s="5">
        <v>7395.32</v>
      </c>
      <c r="T38" s="8">
        <v>0.93</v>
      </c>
      <c r="U38" s="5">
        <v>89.444249999999997</v>
      </c>
      <c r="AL38" s="5" t="str">
        <f t="shared" si="10"/>
        <v/>
      </c>
      <c r="AN38" s="5" t="str">
        <f t="shared" si="11"/>
        <v/>
      </c>
      <c r="AP38" s="5" t="str">
        <f t="shared" si="12"/>
        <v/>
      </c>
      <c r="AS38" s="5">
        <f t="shared" si="13"/>
        <v>13886.696749999999</v>
      </c>
      <c r="AT38" s="11">
        <f t="shared" si="6"/>
        <v>1.4386593994925192</v>
      </c>
      <c r="AU38" s="5">
        <f t="shared" si="14"/>
        <v>1438.6593994925192</v>
      </c>
    </row>
    <row r="39" spans="1:47" x14ac:dyDescent="0.25">
      <c r="A39" s="1" t="s">
        <v>110</v>
      </c>
      <c r="B39" s="1" t="s">
        <v>111</v>
      </c>
      <c r="C39" s="1" t="s">
        <v>112</v>
      </c>
      <c r="D39" s="1" t="s">
        <v>92</v>
      </c>
      <c r="E39" s="1" t="s">
        <v>53</v>
      </c>
      <c r="F39" s="1" t="s">
        <v>101</v>
      </c>
      <c r="G39" s="1" t="s">
        <v>55</v>
      </c>
      <c r="H39" s="1" t="s">
        <v>56</v>
      </c>
      <c r="I39" s="2">
        <v>258.97000000000003</v>
      </c>
      <c r="J39" s="2">
        <v>46.37</v>
      </c>
      <c r="K39" s="2">
        <f t="shared" si="8"/>
        <v>46.379999999999995</v>
      </c>
      <c r="L39" s="2">
        <f t="shared" si="9"/>
        <v>0</v>
      </c>
      <c r="P39" s="6">
        <v>43.41</v>
      </c>
      <c r="Q39" s="5">
        <v>51635.467499999999</v>
      </c>
      <c r="R39" s="7">
        <v>2.89</v>
      </c>
      <c r="S39" s="5">
        <v>1209.9425000000001</v>
      </c>
      <c r="AB39" s="10">
        <v>0.08</v>
      </c>
      <c r="AC39" s="5">
        <v>3.8334375000000001</v>
      </c>
      <c r="AL39" s="5" t="str">
        <f t="shared" si="10"/>
        <v/>
      </c>
      <c r="AN39" s="5" t="str">
        <f t="shared" si="11"/>
        <v/>
      </c>
      <c r="AP39" s="5" t="str">
        <f t="shared" si="12"/>
        <v/>
      </c>
      <c r="AS39" s="5">
        <f t="shared" si="13"/>
        <v>52849.243437499994</v>
      </c>
      <c r="AT39" s="11">
        <f t="shared" si="6"/>
        <v>5.4751725479587297</v>
      </c>
      <c r="AU39" s="5">
        <f t="shared" si="14"/>
        <v>5475.1725479587294</v>
      </c>
    </row>
    <row r="40" spans="1:47" x14ac:dyDescent="0.25">
      <c r="A40" s="1" t="s">
        <v>110</v>
      </c>
      <c r="B40" s="1" t="s">
        <v>111</v>
      </c>
      <c r="C40" s="1" t="s">
        <v>112</v>
      </c>
      <c r="D40" s="1" t="s">
        <v>92</v>
      </c>
      <c r="E40" s="1" t="s">
        <v>57</v>
      </c>
      <c r="F40" s="1" t="s">
        <v>101</v>
      </c>
      <c r="G40" s="1" t="s">
        <v>55</v>
      </c>
      <c r="H40" s="1" t="s">
        <v>56</v>
      </c>
      <c r="I40" s="2">
        <v>258.97000000000003</v>
      </c>
      <c r="J40" s="2">
        <v>39.79</v>
      </c>
      <c r="K40" s="2">
        <f t="shared" si="8"/>
        <v>39.79</v>
      </c>
      <c r="L40" s="2">
        <f t="shared" si="9"/>
        <v>0</v>
      </c>
      <c r="N40" s="4">
        <v>11.62</v>
      </c>
      <c r="O40" s="5">
        <v>18678.4725</v>
      </c>
      <c r="P40" s="6">
        <v>21.7</v>
      </c>
      <c r="Q40" s="5">
        <v>25722.2775</v>
      </c>
      <c r="R40" s="7">
        <v>6.4700000000000006</v>
      </c>
      <c r="S40" s="5">
        <v>2594.9875000000002</v>
      </c>
      <c r="AL40" s="5" t="str">
        <f t="shared" si="10"/>
        <v/>
      </c>
      <c r="AN40" s="5" t="str">
        <f t="shared" si="11"/>
        <v/>
      </c>
      <c r="AP40" s="5" t="str">
        <f t="shared" si="12"/>
        <v/>
      </c>
      <c r="AS40" s="5">
        <f t="shared" si="13"/>
        <v>46995.737500000003</v>
      </c>
      <c r="AT40" s="11">
        <f t="shared" si="6"/>
        <v>4.8687503376537746</v>
      </c>
      <c r="AU40" s="5">
        <f t="shared" si="14"/>
        <v>4868.7503376537743</v>
      </c>
    </row>
    <row r="41" spans="1:47" x14ac:dyDescent="0.25">
      <c r="A41" s="1" t="s">
        <v>110</v>
      </c>
      <c r="B41" s="1" t="s">
        <v>111</v>
      </c>
      <c r="C41" s="1" t="s">
        <v>112</v>
      </c>
      <c r="D41" s="1" t="s">
        <v>92</v>
      </c>
      <c r="E41" s="1" t="s">
        <v>62</v>
      </c>
      <c r="F41" s="1" t="s">
        <v>101</v>
      </c>
      <c r="G41" s="1" t="s">
        <v>55</v>
      </c>
      <c r="H41" s="1" t="s">
        <v>56</v>
      </c>
      <c r="I41" s="2">
        <v>258.97000000000003</v>
      </c>
      <c r="J41" s="2">
        <v>38.79</v>
      </c>
      <c r="K41" s="2">
        <f t="shared" si="8"/>
        <v>38.790000000000006</v>
      </c>
      <c r="L41" s="2">
        <f t="shared" si="9"/>
        <v>0</v>
      </c>
      <c r="N41" s="4">
        <v>3.33</v>
      </c>
      <c r="O41" s="5">
        <v>3891.105</v>
      </c>
      <c r="P41" s="6">
        <v>27.51</v>
      </c>
      <c r="Q41" s="5">
        <v>23388.9025</v>
      </c>
      <c r="R41" s="7">
        <v>7.9499999999999993</v>
      </c>
      <c r="S41" s="5">
        <v>2508.2249999999999</v>
      </c>
      <c r="AL41" s="5" t="str">
        <f t="shared" si="10"/>
        <v/>
      </c>
      <c r="AN41" s="5" t="str">
        <f t="shared" si="11"/>
        <v/>
      </c>
      <c r="AP41" s="5" t="str">
        <f t="shared" si="12"/>
        <v/>
      </c>
      <c r="AS41" s="5">
        <f t="shared" si="13"/>
        <v>29788.232499999998</v>
      </c>
      <c r="AT41" s="11">
        <f t="shared" si="6"/>
        <v>3.0860557735152923</v>
      </c>
      <c r="AU41" s="5">
        <f t="shared" si="14"/>
        <v>3086.055773515292</v>
      </c>
    </row>
    <row r="42" spans="1:47" x14ac:dyDescent="0.25">
      <c r="A42" s="1" t="s">
        <v>113</v>
      </c>
      <c r="B42" s="1" t="s">
        <v>114</v>
      </c>
      <c r="C42" s="1" t="s">
        <v>115</v>
      </c>
      <c r="D42" s="1" t="s">
        <v>116</v>
      </c>
      <c r="E42" s="1" t="s">
        <v>68</v>
      </c>
      <c r="F42" s="1" t="s">
        <v>101</v>
      </c>
      <c r="G42" s="1" t="s">
        <v>55</v>
      </c>
      <c r="H42" s="1" t="s">
        <v>56</v>
      </c>
      <c r="I42" s="2">
        <v>160.5</v>
      </c>
      <c r="J42" s="2">
        <v>40.35</v>
      </c>
      <c r="K42" s="2">
        <f t="shared" si="8"/>
        <v>4.45</v>
      </c>
      <c r="L42" s="2">
        <f t="shared" si="9"/>
        <v>0</v>
      </c>
      <c r="P42" s="6">
        <v>0.05</v>
      </c>
      <c r="Q42" s="5">
        <v>61.516249999999999</v>
      </c>
      <c r="R42" s="7">
        <v>1.87</v>
      </c>
      <c r="S42" s="5">
        <v>1027.74125</v>
      </c>
      <c r="T42" s="8">
        <v>2.5299999999999998</v>
      </c>
      <c r="U42" s="5">
        <v>413.38387499999999</v>
      </c>
      <c r="AL42" s="5" t="str">
        <f t="shared" si="10"/>
        <v/>
      </c>
      <c r="AN42" s="5" t="str">
        <f t="shared" si="11"/>
        <v/>
      </c>
      <c r="AP42" s="5" t="str">
        <f t="shared" si="12"/>
        <v/>
      </c>
      <c r="AS42" s="5">
        <f t="shared" si="13"/>
        <v>1502.6413749999999</v>
      </c>
      <c r="AT42" s="11">
        <f t="shared" si="6"/>
        <v>0.15567338850472942</v>
      </c>
      <c r="AU42" s="5">
        <f t="shared" si="14"/>
        <v>155.67338850472942</v>
      </c>
    </row>
    <row r="43" spans="1:47" x14ac:dyDescent="0.25">
      <c r="A43" s="1" t="s">
        <v>113</v>
      </c>
      <c r="B43" s="1" t="s">
        <v>114</v>
      </c>
      <c r="C43" s="1" t="s">
        <v>115</v>
      </c>
      <c r="D43" s="1" t="s">
        <v>116</v>
      </c>
      <c r="E43" s="1" t="s">
        <v>69</v>
      </c>
      <c r="F43" s="1" t="s">
        <v>101</v>
      </c>
      <c r="G43" s="1" t="s">
        <v>55</v>
      </c>
      <c r="H43" s="1" t="s">
        <v>56</v>
      </c>
      <c r="I43" s="2">
        <v>160.5</v>
      </c>
      <c r="J43" s="2">
        <v>39.700000000000003</v>
      </c>
      <c r="K43" s="2">
        <f t="shared" si="8"/>
        <v>30.16</v>
      </c>
      <c r="L43" s="2">
        <f t="shared" si="9"/>
        <v>0</v>
      </c>
      <c r="N43" s="4">
        <v>5.1099999999999994</v>
      </c>
      <c r="O43" s="5">
        <v>10361.67375</v>
      </c>
      <c r="P43" s="6">
        <v>18.53</v>
      </c>
      <c r="Q43" s="5">
        <v>27381.095000000001</v>
      </c>
      <c r="R43" s="7">
        <v>6.52</v>
      </c>
      <c r="S43" s="5">
        <v>3599.855</v>
      </c>
      <c r="AL43" s="5" t="str">
        <f t="shared" si="10"/>
        <v/>
      </c>
      <c r="AN43" s="5" t="str">
        <f t="shared" si="11"/>
        <v/>
      </c>
      <c r="AP43" s="5" t="str">
        <f t="shared" si="12"/>
        <v/>
      </c>
      <c r="AS43" s="5">
        <f t="shared" si="13"/>
        <v>41342.623750000006</v>
      </c>
      <c r="AT43" s="11">
        <f t="shared" si="6"/>
        <v>4.2830887235742496</v>
      </c>
      <c r="AU43" s="5">
        <f t="shared" si="14"/>
        <v>4283.0887235742493</v>
      </c>
    </row>
    <row r="44" spans="1:47" x14ac:dyDescent="0.25">
      <c r="A44" s="1" t="s">
        <v>113</v>
      </c>
      <c r="B44" s="1" t="s">
        <v>114</v>
      </c>
      <c r="C44" s="1" t="s">
        <v>115</v>
      </c>
      <c r="D44" s="1" t="s">
        <v>116</v>
      </c>
      <c r="E44" s="1" t="s">
        <v>70</v>
      </c>
      <c r="F44" s="1" t="s">
        <v>101</v>
      </c>
      <c r="G44" s="1" t="s">
        <v>55</v>
      </c>
      <c r="H44" s="1" t="s">
        <v>56</v>
      </c>
      <c r="I44" s="2">
        <v>160.5</v>
      </c>
      <c r="J44" s="2">
        <v>37.54</v>
      </c>
      <c r="K44" s="2">
        <f t="shared" si="8"/>
        <v>2.98</v>
      </c>
      <c r="L44" s="2">
        <f t="shared" si="9"/>
        <v>0</v>
      </c>
      <c r="T44" s="8">
        <v>2.75</v>
      </c>
      <c r="U44" s="5">
        <v>391.1411250000001</v>
      </c>
      <c r="AB44" s="10">
        <v>0.23</v>
      </c>
      <c r="AC44" s="5">
        <v>11.755875</v>
      </c>
      <c r="AL44" s="5" t="str">
        <f t="shared" si="10"/>
        <v/>
      </c>
      <c r="AN44" s="5" t="str">
        <f t="shared" si="11"/>
        <v/>
      </c>
      <c r="AP44" s="5" t="str">
        <f t="shared" si="12"/>
        <v/>
      </c>
      <c r="AS44" s="5">
        <f t="shared" si="13"/>
        <v>402.89700000000011</v>
      </c>
      <c r="AT44" s="11">
        <f t="shared" si="6"/>
        <v>4.1740060038204387E-2</v>
      </c>
      <c r="AU44" s="5">
        <f t="shared" si="14"/>
        <v>41.740060038204383</v>
      </c>
    </row>
    <row r="45" spans="1:47" x14ac:dyDescent="0.25">
      <c r="A45" s="1" t="s">
        <v>123</v>
      </c>
      <c r="B45" s="1" t="s">
        <v>124</v>
      </c>
      <c r="C45" s="1" t="s">
        <v>125</v>
      </c>
      <c r="D45" s="1" t="s">
        <v>92</v>
      </c>
      <c r="E45" s="1" t="s">
        <v>70</v>
      </c>
      <c r="F45" s="1" t="s">
        <v>119</v>
      </c>
      <c r="G45" s="1" t="s">
        <v>55</v>
      </c>
      <c r="H45" s="1" t="s">
        <v>120</v>
      </c>
      <c r="I45" s="2">
        <v>160</v>
      </c>
      <c r="J45" s="2">
        <v>37.49</v>
      </c>
      <c r="K45" s="2">
        <f>SUM(N45,P45,R45,T45,V45,X45,Z45,AB45,AE45,AG45,AI45)</f>
        <v>7.81</v>
      </c>
      <c r="L45" s="2">
        <f>SUM(M45,AD45,AK45,AM45,AO45,AQ45,AR45)</f>
        <v>0</v>
      </c>
      <c r="P45" s="6">
        <v>2.86</v>
      </c>
      <c r="Q45" s="5">
        <v>4246.7424999999994</v>
      </c>
      <c r="R45" s="7">
        <v>3.82</v>
      </c>
      <c r="S45" s="5">
        <v>2109.1174999999998</v>
      </c>
      <c r="T45" s="8">
        <v>1.1299999999999999</v>
      </c>
      <c r="U45" s="5">
        <v>187.17037500000001</v>
      </c>
      <c r="AL45" s="5" t="str">
        <f t="shared" si="10"/>
        <v/>
      </c>
      <c r="AN45" s="5" t="str">
        <f t="shared" si="11"/>
        <v/>
      </c>
      <c r="AP45" s="5" t="str">
        <f t="shared" si="12"/>
        <v/>
      </c>
      <c r="AS45" s="5">
        <f>SUM(O45,Q45,S45,U45,W45,Y45,AA45,AC45,AF45,AH45,AJ45)</f>
        <v>6543.0303749999985</v>
      </c>
      <c r="AT45" s="11">
        <f t="shared" si="6"/>
        <v>0.67785682366534072</v>
      </c>
      <c r="AU45" s="5">
        <f t="shared" si="14"/>
        <v>677.8568236653407</v>
      </c>
    </row>
    <row r="46" spans="1:47" x14ac:dyDescent="0.25">
      <c r="A46" s="1" t="s">
        <v>123</v>
      </c>
      <c r="B46" s="1" t="s">
        <v>124</v>
      </c>
      <c r="C46" s="1" t="s">
        <v>125</v>
      </c>
      <c r="D46" s="1" t="s">
        <v>92</v>
      </c>
      <c r="E46" s="1" t="s">
        <v>71</v>
      </c>
      <c r="F46" s="1" t="s">
        <v>119</v>
      </c>
      <c r="G46" s="1" t="s">
        <v>55</v>
      </c>
      <c r="H46" s="1" t="s">
        <v>120</v>
      </c>
      <c r="I46" s="2">
        <v>160</v>
      </c>
      <c r="J46" s="2">
        <v>39.89</v>
      </c>
      <c r="K46" s="2">
        <f>SUM(N46,P46,R46,T46,V46,X46,Z46,AB46,AE46,AG46,AI46)</f>
        <v>0.25</v>
      </c>
      <c r="L46" s="2">
        <f>SUM(M46,AD46,AK46,AM46,AO46,AQ46,AR46)</f>
        <v>0</v>
      </c>
      <c r="T46" s="8">
        <v>0.25</v>
      </c>
      <c r="U46" s="5">
        <v>41.409374999999997</v>
      </c>
      <c r="AL46" s="5" t="str">
        <f t="shared" si="10"/>
        <v/>
      </c>
      <c r="AN46" s="5" t="str">
        <f t="shared" si="11"/>
        <v/>
      </c>
      <c r="AP46" s="5" t="str">
        <f t="shared" si="12"/>
        <v/>
      </c>
      <c r="AS46" s="5">
        <f>SUM(O46,Q46,S46,U46,W46,Y46,AA46,AC46,AF46,AH46,AJ46)</f>
        <v>41.409374999999997</v>
      </c>
      <c r="AT46" s="11">
        <f t="shared" si="6"/>
        <v>4.2900041416156463E-3</v>
      </c>
      <c r="AU46" s="5">
        <f t="shared" si="14"/>
        <v>4.290004141615646</v>
      </c>
    </row>
    <row r="47" spans="1:47" x14ac:dyDescent="0.25">
      <c r="A47" s="1" t="s">
        <v>126</v>
      </c>
      <c r="B47" s="1" t="s">
        <v>127</v>
      </c>
      <c r="C47" s="1" t="s">
        <v>128</v>
      </c>
      <c r="D47" s="1" t="s">
        <v>129</v>
      </c>
      <c r="E47" s="1" t="s">
        <v>103</v>
      </c>
      <c r="F47" s="1" t="s">
        <v>121</v>
      </c>
      <c r="G47" s="1" t="s">
        <v>55</v>
      </c>
      <c r="H47" s="1" t="s">
        <v>120</v>
      </c>
      <c r="I47" s="2">
        <v>80</v>
      </c>
      <c r="J47" s="2">
        <v>38.119999999999997</v>
      </c>
      <c r="K47" s="2">
        <f>SUM(N47,P47,R47,T47,V47,X47,Z47,AB47,AE47,AG47,AI47)</f>
        <v>3.31</v>
      </c>
      <c r="L47" s="2">
        <f>SUM(M47,AD47,AK47,AM47,AO47,AQ47,AR47)</f>
        <v>0</v>
      </c>
      <c r="Z47" s="9">
        <v>3.19</v>
      </c>
      <c r="AA47" s="5">
        <v>150.96674999999999</v>
      </c>
      <c r="AB47" s="10">
        <v>0.12</v>
      </c>
      <c r="AC47" s="5">
        <v>5.1112500000000001</v>
      </c>
      <c r="AL47" s="5" t="str">
        <f t="shared" si="10"/>
        <v/>
      </c>
      <c r="AN47" s="5" t="str">
        <f t="shared" si="11"/>
        <v/>
      </c>
      <c r="AP47" s="5" t="str">
        <f t="shared" si="12"/>
        <v/>
      </c>
      <c r="AS47" s="5">
        <f>SUM(O47,Q47,S47,U47,W47,Y47,AA47,AC47,AF47,AH47,AJ47)</f>
        <v>156.078</v>
      </c>
      <c r="AT47" s="11">
        <f t="shared" si="6"/>
        <v>1.616965400745814E-2</v>
      </c>
      <c r="AU47" s="5">
        <f t="shared" si="14"/>
        <v>16.169654007458139</v>
      </c>
    </row>
    <row r="48" spans="1:47" x14ac:dyDescent="0.25">
      <c r="A48" s="1" t="s">
        <v>126</v>
      </c>
      <c r="B48" s="1" t="s">
        <v>127</v>
      </c>
      <c r="C48" s="1" t="s">
        <v>128</v>
      </c>
      <c r="D48" s="1" t="s">
        <v>129</v>
      </c>
      <c r="E48" s="1" t="s">
        <v>74</v>
      </c>
      <c r="F48" s="1" t="s">
        <v>121</v>
      </c>
      <c r="G48" s="1" t="s">
        <v>55</v>
      </c>
      <c r="H48" s="1" t="s">
        <v>120</v>
      </c>
      <c r="I48" s="2">
        <v>80</v>
      </c>
      <c r="J48" s="2">
        <v>39.200000000000003</v>
      </c>
      <c r="K48" s="2">
        <f>SUM(N48,P48,R48,T48,V48,X48,Z48,AB48,AE48,AG48,AI48)</f>
        <v>24.790000000000003</v>
      </c>
      <c r="L48" s="2">
        <f>SUM(M48,AD48,AK48,AM48,AO48,AQ48,AR48)</f>
        <v>0</v>
      </c>
      <c r="P48" s="6">
        <v>5.12</v>
      </c>
      <c r="Q48" s="5">
        <v>6410.4174999999996</v>
      </c>
      <c r="R48" s="7">
        <v>17.09</v>
      </c>
      <c r="S48" s="5">
        <v>7961.6424999999999</v>
      </c>
      <c r="T48" s="8">
        <v>1.1399999999999999</v>
      </c>
      <c r="U48" s="5">
        <v>161.85149999999999</v>
      </c>
      <c r="Z48" s="9">
        <v>1.02</v>
      </c>
      <c r="AA48" s="5">
        <v>49.880549999999999</v>
      </c>
      <c r="AB48" s="10">
        <v>0.42</v>
      </c>
      <c r="AC48" s="5">
        <v>21.46725</v>
      </c>
      <c r="AL48" s="5" t="str">
        <f t="shared" si="10"/>
        <v/>
      </c>
      <c r="AN48" s="5" t="str">
        <f t="shared" si="11"/>
        <v/>
      </c>
      <c r="AP48" s="5" t="str">
        <f t="shared" si="12"/>
        <v/>
      </c>
      <c r="AS48" s="5">
        <f>SUM(O48,Q48,S48,U48,W48,Y48,AA48,AC48,AF48,AH48,AJ48)</f>
        <v>14605.2593</v>
      </c>
      <c r="AT48" s="11">
        <f t="shared" si="6"/>
        <v>1.5131023563231862</v>
      </c>
      <c r="AU48" s="5">
        <f t="shared" si="14"/>
        <v>1513.1023563231863</v>
      </c>
    </row>
    <row r="49" spans="1:47" x14ac:dyDescent="0.25">
      <c r="A49" s="1" t="s">
        <v>130</v>
      </c>
      <c r="B49" s="1" t="s">
        <v>131</v>
      </c>
      <c r="C49" s="1" t="s">
        <v>132</v>
      </c>
      <c r="D49" s="1" t="s">
        <v>133</v>
      </c>
      <c r="E49" s="1" t="s">
        <v>70</v>
      </c>
      <c r="F49" s="1" t="s">
        <v>121</v>
      </c>
      <c r="G49" s="1" t="s">
        <v>55</v>
      </c>
      <c r="H49" s="1" t="s">
        <v>120</v>
      </c>
      <c r="I49" s="2">
        <v>200</v>
      </c>
      <c r="J49" s="2">
        <v>38.39</v>
      </c>
      <c r="K49" s="2">
        <f>SUM(N49,P49,R49,T49,V49,X49,Z49,AB49,AE49,AG49,AI49)</f>
        <v>11.329999999999998</v>
      </c>
      <c r="L49" s="2">
        <f>SUM(M49,AD49,AK49,AM49,AO49,AQ49,AR49)</f>
        <v>0</v>
      </c>
      <c r="R49" s="7">
        <v>5.79</v>
      </c>
      <c r="S49" s="5">
        <v>2740.1174999999998</v>
      </c>
      <c r="T49" s="8">
        <v>5.34</v>
      </c>
      <c r="U49" s="5">
        <v>758.14650000000006</v>
      </c>
      <c r="AB49" s="10">
        <v>0.2</v>
      </c>
      <c r="AC49" s="5">
        <v>10.2225</v>
      </c>
      <c r="AL49" s="5" t="str">
        <f t="shared" si="10"/>
        <v/>
      </c>
      <c r="AN49" s="5" t="str">
        <f t="shared" si="11"/>
        <v/>
      </c>
      <c r="AP49" s="5" t="str">
        <f t="shared" si="12"/>
        <v/>
      </c>
      <c r="AS49" s="5">
        <f>SUM(O49,Q49,S49,U49,W49,Y49,AA49,AC49,AF49,AH49,AJ49)</f>
        <v>3508.4865</v>
      </c>
      <c r="AT49" s="11">
        <f t="shared" si="6"/>
        <v>0.36347859912888286</v>
      </c>
      <c r="AU49" s="5">
        <f t="shared" si="14"/>
        <v>363.47859912888288</v>
      </c>
    </row>
    <row r="50" spans="1:47" x14ac:dyDescent="0.25">
      <c r="B50" s="29" t="s">
        <v>135</v>
      </c>
    </row>
    <row r="51" spans="1:47" x14ac:dyDescent="0.25">
      <c r="B51" s="1" t="s">
        <v>118</v>
      </c>
      <c r="C51" s="1" t="s">
        <v>137</v>
      </c>
      <c r="D51" s="1" t="s">
        <v>92</v>
      </c>
      <c r="K51" s="2">
        <f>SUM(N51,P51,R51,T51,V51,X51,Z51,AB51,AE51,AG51,AI51)</f>
        <v>2.5099999999999998</v>
      </c>
      <c r="L51" s="2">
        <f>SUM(M51,AD51,AK51,AM51,AO51,AQ51,AR51)</f>
        <v>0</v>
      </c>
      <c r="AG51" s="9">
        <v>2.5099999999999998</v>
      </c>
      <c r="AH51" s="5">
        <v>2526.83</v>
      </c>
      <c r="AL51" s="5" t="str">
        <f>IF(AK51&gt;0,AK51*$AL$1,"")</f>
        <v/>
      </c>
      <c r="AN51" s="5" t="str">
        <f>IF(AM51&gt;0,AM51*$AN$1,"")</f>
        <v/>
      </c>
      <c r="AP51" s="5" t="str">
        <f>IF(AO51&gt;0,AO51*$AP$1,"")</f>
        <v/>
      </c>
      <c r="AS51" s="5">
        <f>SUM(O51,Q51,S51,U51,W51,Y51,AA51,AC51,AF51,AH51,AJ51)</f>
        <v>2526.83</v>
      </c>
      <c r="AT51" s="11">
        <f>(AS51/$AS$56)*100</f>
        <v>0.26177915424124765</v>
      </c>
      <c r="AU51" s="5">
        <f>(AT51/100)*$AU$1</f>
        <v>261.77915424124762</v>
      </c>
    </row>
    <row r="52" spans="1:47" x14ac:dyDescent="0.25">
      <c r="B52" s="29" t="s">
        <v>136</v>
      </c>
    </row>
    <row r="53" spans="1:47" x14ac:dyDescent="0.25">
      <c r="B53" s="1" t="s">
        <v>117</v>
      </c>
      <c r="C53" s="1" t="s">
        <v>138</v>
      </c>
      <c r="D53" s="1" t="s">
        <v>92</v>
      </c>
      <c r="K53" s="2">
        <f t="shared" si="8"/>
        <v>10.050000000000001</v>
      </c>
      <c r="L53" s="2">
        <f t="shared" si="9"/>
        <v>0</v>
      </c>
      <c r="AG53" s="9">
        <v>10.050000000000001</v>
      </c>
      <c r="AH53" s="5">
        <v>8933.01</v>
      </c>
      <c r="AL53" s="5" t="str">
        <f t="shared" ref="AL53:AL55" si="15">IF(AK53&gt;0,AK53*$AL$1,"")</f>
        <v/>
      </c>
      <c r="AN53" s="5" t="str">
        <f t="shared" ref="AN53:AN55" si="16">IF(AM53&gt;0,AM53*$AN$1,"")</f>
        <v/>
      </c>
      <c r="AP53" s="5" t="str">
        <f t="shared" ref="AP53:AP55" si="17">IF(AO53&gt;0,AO53*$AP$1,"")</f>
        <v/>
      </c>
      <c r="AS53" s="5">
        <f t="shared" si="13"/>
        <v>8933.01</v>
      </c>
      <c r="AT53" s="11">
        <f>(AS53/$AS$56)*100</f>
        <v>0.92545830254849271</v>
      </c>
      <c r="AU53" s="5">
        <f t="shared" ref="AU53:AU55" si="18">(AT53/100)*$AU$1</f>
        <v>925.45830254849272</v>
      </c>
    </row>
    <row r="54" spans="1:47" x14ac:dyDescent="0.25">
      <c r="B54" s="1" t="s">
        <v>118</v>
      </c>
      <c r="C54" s="1" t="s">
        <v>138</v>
      </c>
      <c r="D54" s="1" t="s">
        <v>92</v>
      </c>
      <c r="K54" s="2">
        <f t="shared" si="8"/>
        <v>4.32</v>
      </c>
      <c r="L54" s="2">
        <f t="shared" si="9"/>
        <v>0</v>
      </c>
      <c r="AG54" s="9">
        <v>4.32</v>
      </c>
      <c r="AH54" s="5">
        <v>4162.74</v>
      </c>
      <c r="AL54" s="5" t="str">
        <f t="shared" si="15"/>
        <v/>
      </c>
      <c r="AN54" s="5" t="str">
        <f t="shared" si="16"/>
        <v/>
      </c>
      <c r="AP54" s="5" t="str">
        <f t="shared" si="17"/>
        <v/>
      </c>
      <c r="AS54" s="5">
        <f t="shared" si="13"/>
        <v>4162.74</v>
      </c>
      <c r="AT54" s="11">
        <f>(AS54/$AS$56)*100</f>
        <v>0.43125914941892063</v>
      </c>
      <c r="AU54" s="5">
        <f t="shared" si="18"/>
        <v>431.25914941892063</v>
      </c>
    </row>
    <row r="55" spans="1:47" ht="15.75" thickBot="1" x14ac:dyDescent="0.3">
      <c r="B55" s="1" t="s">
        <v>122</v>
      </c>
      <c r="C55" s="1" t="s">
        <v>138</v>
      </c>
      <c r="D55" s="1" t="s">
        <v>92</v>
      </c>
      <c r="K55" s="2">
        <f t="shared" ref="K55" si="19">SUM(N55,P55,R55,T55,V55,X55,Z55,AB55,AE55,AG55,AI55)</f>
        <v>8.49</v>
      </c>
      <c r="L55" s="2">
        <f t="shared" ref="L55" si="20">SUM(M55,AD55,AK55,AM55,AO55,AQ55,AR55)</f>
        <v>0</v>
      </c>
      <c r="AG55" s="9">
        <v>8.49</v>
      </c>
      <c r="AH55" s="5">
        <v>7174.92</v>
      </c>
      <c r="AL55" s="5" t="str">
        <f t="shared" si="15"/>
        <v/>
      </c>
      <c r="AN55" s="5" t="str">
        <f t="shared" si="16"/>
        <v/>
      </c>
      <c r="AP55" s="5" t="str">
        <f t="shared" si="17"/>
        <v/>
      </c>
      <c r="AS55" s="5">
        <f t="shared" ref="AS55" si="21">SUM(O55,Q55,S55,U55,W55,Y55,AA55,AC55,AF55,AH55,AJ55)</f>
        <v>7174.92</v>
      </c>
      <c r="AT55" s="11">
        <f>(AS55/$AS$56)*100</f>
        <v>0.74332048034438902</v>
      </c>
      <c r="AU55" s="5">
        <f t="shared" si="18"/>
        <v>743.32048034438901</v>
      </c>
    </row>
    <row r="56" spans="1:47" ht="15.75" thickTop="1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>
        <f t="shared" ref="K56:AU56" si="22">SUM(K3:K55)</f>
        <v>1177.3699999999997</v>
      </c>
      <c r="L56" s="20">
        <f t="shared" si="22"/>
        <v>0</v>
      </c>
      <c r="M56" s="21">
        <f t="shared" si="22"/>
        <v>0</v>
      </c>
      <c r="N56" s="22">
        <f t="shared" si="22"/>
        <v>92.4</v>
      </c>
      <c r="O56" s="23">
        <f t="shared" si="22"/>
        <v>138633.76124999998</v>
      </c>
      <c r="P56" s="24">
        <f t="shared" si="22"/>
        <v>611.66999999999985</v>
      </c>
      <c r="Q56" s="23">
        <f t="shared" si="22"/>
        <v>656405.96375</v>
      </c>
      <c r="R56" s="25">
        <f t="shared" si="22"/>
        <v>317.82</v>
      </c>
      <c r="S56" s="23">
        <f t="shared" si="22"/>
        <v>133523.54375000001</v>
      </c>
      <c r="T56" s="26">
        <f t="shared" si="22"/>
        <v>98.210000000000008</v>
      </c>
      <c r="U56" s="23">
        <f t="shared" si="22"/>
        <v>12508.707375000002</v>
      </c>
      <c r="V56" s="20">
        <f t="shared" si="22"/>
        <v>0</v>
      </c>
      <c r="W56" s="23">
        <f t="shared" si="22"/>
        <v>0</v>
      </c>
      <c r="X56" s="20">
        <f t="shared" si="22"/>
        <v>0</v>
      </c>
      <c r="Y56" s="23">
        <f t="shared" si="22"/>
        <v>0</v>
      </c>
      <c r="Z56" s="27">
        <f t="shared" si="22"/>
        <v>4.55</v>
      </c>
      <c r="AA56" s="23">
        <f t="shared" si="22"/>
        <v>213.71969999999999</v>
      </c>
      <c r="AB56" s="28">
        <f t="shared" si="22"/>
        <v>25.48</v>
      </c>
      <c r="AC56" s="23">
        <f t="shared" si="22"/>
        <v>1073.7884375000001</v>
      </c>
      <c r="AD56" s="20">
        <f t="shared" si="22"/>
        <v>0</v>
      </c>
      <c r="AE56" s="20">
        <f t="shared" si="22"/>
        <v>1.8699999999999999</v>
      </c>
      <c r="AF56" s="23">
        <f t="shared" si="22"/>
        <v>95.580375000000004</v>
      </c>
      <c r="AG56" s="27">
        <f t="shared" si="22"/>
        <v>25.370000000000005</v>
      </c>
      <c r="AH56" s="23">
        <f t="shared" si="22"/>
        <v>22797.5</v>
      </c>
      <c r="AI56" s="20">
        <f t="shared" si="22"/>
        <v>0</v>
      </c>
      <c r="AJ56" s="23">
        <f t="shared" si="22"/>
        <v>0</v>
      </c>
      <c r="AK56" s="21">
        <f t="shared" si="22"/>
        <v>0</v>
      </c>
      <c r="AL56" s="23">
        <f t="shared" si="22"/>
        <v>0</v>
      </c>
      <c r="AM56" s="21">
        <f t="shared" si="22"/>
        <v>0</v>
      </c>
      <c r="AN56" s="23">
        <f t="shared" si="22"/>
        <v>0</v>
      </c>
      <c r="AO56" s="20">
        <f t="shared" si="22"/>
        <v>0</v>
      </c>
      <c r="AP56" s="23">
        <f t="shared" si="22"/>
        <v>0</v>
      </c>
      <c r="AQ56" s="20">
        <f t="shared" si="22"/>
        <v>0</v>
      </c>
      <c r="AR56" s="20">
        <f t="shared" si="22"/>
        <v>0</v>
      </c>
      <c r="AS56" s="23">
        <f t="shared" si="22"/>
        <v>965252.56463750009</v>
      </c>
      <c r="AT56" s="20">
        <f t="shared" si="22"/>
        <v>100.00000000000001</v>
      </c>
      <c r="AU56" s="23">
        <f t="shared" si="22"/>
        <v>100000.00000000003</v>
      </c>
    </row>
    <row r="59" spans="1:47" x14ac:dyDescent="0.25">
      <c r="B59" s="29" t="s">
        <v>134</v>
      </c>
      <c r="C59" s="1">
        <f>SUM(K56,L56)</f>
        <v>1177.3699999999997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F471694366554EA47E0857EFF9B72E" ma:contentTypeVersion="18" ma:contentTypeDescription="Create a new document." ma:contentTypeScope="" ma:versionID="1d0dd6c6eec1556cbb840b6c64a9791a">
  <xsd:schema xmlns:xsd="http://www.w3.org/2001/XMLSchema" xmlns:xs="http://www.w3.org/2001/XMLSchema" xmlns:p="http://schemas.microsoft.com/office/2006/metadata/properties" xmlns:ns1="http://schemas.microsoft.com/sharepoint/v3" xmlns:ns2="86e58739-8685-4d29-a2ec-7c9c68f6c483" xmlns:ns3="0443536a-32f8-43be-b347-138dc7c4b70d" targetNamespace="http://schemas.microsoft.com/office/2006/metadata/properties" ma:root="true" ma:fieldsID="785ba6ae5d7ccd4810d80ae85b9c0276" ns1:_="" ns2:_="" ns3:_="">
    <xsd:import namespace="http://schemas.microsoft.com/sharepoint/v3"/>
    <xsd:import namespace="86e58739-8685-4d29-a2ec-7c9c68f6c483"/>
    <xsd:import namespace="0443536a-32f8-43be-b347-138dc7c4b7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e58739-8685-4d29-a2ec-7c9c68f6c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bccc17c-46ff-49d2-8759-2bb659646c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43536a-32f8-43be-b347-138dc7c4b70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914a0cd-eb9a-4db4-97f4-816251a3ff74}" ma:internalName="TaxCatchAll" ma:showField="CatchAllData" ma:web="0443536a-32f8-43be-b347-138dc7c4b7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0670DC-5B91-4F5C-821D-A2B4706C084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5FE2D8-A6FE-4172-8E33-9D8AF0C53E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6e58739-8685-4d29-a2ec-7c9c68f6c483"/>
    <ds:schemaRef ds:uri="0443536a-32f8-43be-b347-138dc7c4b7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Scott Henderson</cp:lastModifiedBy>
  <dcterms:created xsi:type="dcterms:W3CDTF">2023-08-18T16:43:12Z</dcterms:created>
  <dcterms:modified xsi:type="dcterms:W3CDTF">2024-01-15T18:39:40Z</dcterms:modified>
</cp:coreProperties>
</file>