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BN\9700\9740\9740_0021\GIS\Data\3_Tabular_Reports\Group 4\CD 40\Tabular\"/>
    </mc:Choice>
  </mc:AlternateContent>
  <xr:revisionPtr revIDLastSave="0" documentId="13_ncr:1_{BC096ADB-F365-4138-99E8-845BA2CEC0AA}" xr6:coauthVersionLast="47" xr6:coauthVersionMax="47" xr10:uidLastSave="{00000000-0000-0000-0000-000000000000}"/>
  <bookViews>
    <workbookView xWindow="-33017" yWindow="-103" windowWidth="33120" windowHeight="18120" xr2:uid="{00000000-000D-0000-FFFF-FFFF00000000}"/>
  </bookViews>
  <sheets>
    <sheet name="Sheet1" sheetId="1" r:id="rId1"/>
  </sheets>
  <definedNames>
    <definedName name="_xlnm._FilterDatabase" localSheetId="0" hidden="1">Sheet1!$A$2:$AU$53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3" i="1" l="1"/>
  <c r="AQ53" i="1"/>
  <c r="AO53" i="1"/>
  <c r="AM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AS45" i="1"/>
  <c r="AP45" i="1"/>
  <c r="AN45" i="1"/>
  <c r="AL45" i="1"/>
  <c r="L45" i="1"/>
  <c r="K45" i="1"/>
  <c r="AS47" i="1"/>
  <c r="AP47" i="1"/>
  <c r="AN47" i="1"/>
  <c r="AL47" i="1"/>
  <c r="L47" i="1"/>
  <c r="K47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53" i="1" l="1"/>
  <c r="AT52" i="1" s="1"/>
  <c r="AU52" i="1" s="1"/>
  <c r="AP53" i="1"/>
  <c r="AN53" i="1"/>
  <c r="L53" i="1"/>
  <c r="AL53" i="1"/>
  <c r="K53" i="1"/>
  <c r="AT8" i="1" l="1"/>
  <c r="AU8" i="1" s="1"/>
  <c r="AT50" i="1"/>
  <c r="AU50" i="1" s="1"/>
  <c r="AT29" i="1"/>
  <c r="AU29" i="1" s="1"/>
  <c r="AT17" i="1"/>
  <c r="AU17" i="1" s="1"/>
  <c r="AT15" i="1"/>
  <c r="AU15" i="1" s="1"/>
  <c r="AT22" i="1"/>
  <c r="AU22" i="1" s="1"/>
  <c r="AT16" i="1"/>
  <c r="AU16" i="1" s="1"/>
  <c r="AT42" i="1"/>
  <c r="AU42" i="1" s="1"/>
  <c r="AT49" i="1"/>
  <c r="AU49" i="1" s="1"/>
  <c r="AT36" i="1"/>
  <c r="AU36" i="1" s="1"/>
  <c r="AT12" i="1"/>
  <c r="AU12" i="1" s="1"/>
  <c r="AT40" i="1"/>
  <c r="AU40" i="1" s="1"/>
  <c r="AT32" i="1"/>
  <c r="AU32" i="1" s="1"/>
  <c r="AT7" i="1"/>
  <c r="AU7" i="1" s="1"/>
  <c r="AT34" i="1"/>
  <c r="AU34" i="1" s="1"/>
  <c r="AT30" i="1"/>
  <c r="AU30" i="1" s="1"/>
  <c r="AT33" i="1"/>
  <c r="AU33" i="1" s="1"/>
  <c r="AT10" i="1"/>
  <c r="AU10" i="1" s="1"/>
  <c r="AT18" i="1"/>
  <c r="AU18" i="1" s="1"/>
  <c r="AT35" i="1"/>
  <c r="AU35" i="1" s="1"/>
  <c r="AT31" i="1"/>
  <c r="AU31" i="1" s="1"/>
  <c r="AT14" i="1"/>
  <c r="AU14" i="1" s="1"/>
  <c r="AT45" i="1"/>
  <c r="AU45" i="1" s="1"/>
  <c r="AT28" i="1"/>
  <c r="AU28" i="1" s="1"/>
  <c r="AT5" i="1"/>
  <c r="AU5" i="1" s="1"/>
  <c r="AT3" i="1"/>
  <c r="AT20" i="1"/>
  <c r="AU20" i="1" s="1"/>
  <c r="AT38" i="1"/>
  <c r="AU38" i="1" s="1"/>
  <c r="AT27" i="1"/>
  <c r="AU27" i="1" s="1"/>
  <c r="AT13" i="1"/>
  <c r="AU13" i="1" s="1"/>
  <c r="AT39" i="1"/>
  <c r="AU39" i="1" s="1"/>
  <c r="AT25" i="1"/>
  <c r="AU25" i="1" s="1"/>
  <c r="AT4" i="1"/>
  <c r="AU4" i="1" s="1"/>
  <c r="AT6" i="1"/>
  <c r="AU6" i="1" s="1"/>
  <c r="AT23" i="1"/>
  <c r="AU23" i="1" s="1"/>
  <c r="AT41" i="1"/>
  <c r="AU41" i="1" s="1"/>
  <c r="AT21" i="1"/>
  <c r="AU21" i="1" s="1"/>
  <c r="AT11" i="1"/>
  <c r="AU11" i="1" s="1"/>
  <c r="AT37" i="1"/>
  <c r="AU37" i="1" s="1"/>
  <c r="AT24" i="1"/>
  <c r="AU24" i="1" s="1"/>
  <c r="AT9" i="1"/>
  <c r="AU9" i="1" s="1"/>
  <c r="AT26" i="1"/>
  <c r="AU26" i="1" s="1"/>
  <c r="AT47" i="1"/>
  <c r="AU47" i="1" s="1"/>
  <c r="AT43" i="1"/>
  <c r="AU43" i="1" s="1"/>
  <c r="AT19" i="1"/>
  <c r="AU19" i="1" s="1"/>
  <c r="C56" i="1"/>
  <c r="AU3" i="1" l="1"/>
  <c r="AU53" i="1" s="1"/>
  <c r="AT53" i="1"/>
</calcChain>
</file>

<file path=xl/sharedStrings.xml><?xml version="1.0" encoding="utf-8"?>
<sst xmlns="http://schemas.openxmlformats.org/spreadsheetml/2006/main" count="397" uniqueCount="146">
  <si>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</si>
  <si>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</si>
  <si>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</si>
  <si>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</si>
  <si>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</si>
  <si>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</si>
  <si>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</si>
  <si>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</si>
  <si>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</si>
  <si>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</si>
  <si>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</si>
  <si>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</si>
  <si>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</si>
  <si>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</si>
  <si>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</si>
  <si>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</si>
  <si>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</si>
  <si>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</si>
  <si>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</si>
  <si>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</si>
  <si>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</si>
  <si>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</si>
  <si>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</si>
  <si>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</si>
  <si>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</si>
  <si>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</si>
  <si>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</si>
  <si>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</si>
  <si>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</si>
  <si>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</si>
  <si>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</si>
  <si>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</si>
  <si>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</si>
  <si>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</si>
  <si>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</si>
  <si>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</si>
  <si>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</si>
  <si>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</si>
  <si>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</si>
  <si>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</si>
  <si>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</si>
  <si>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</si>
  <si>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</si>
  <si>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</si>
  <si>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</si>
  <si>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</si>
  <si>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</si>
  <si>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</si>
  <si>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</si>
  <si>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180TH ST</t>
  </si>
  <si>
    <t>SESW</t>
  </si>
  <si>
    <t>23</t>
  </si>
  <si>
    <t>117</t>
  </si>
  <si>
    <t>043</t>
  </si>
  <si>
    <t>SWSE</t>
  </si>
  <si>
    <t>SESE</t>
  </si>
  <si>
    <t>SWSW</t>
  </si>
  <si>
    <t>24</t>
  </si>
  <si>
    <t>NWNW</t>
  </si>
  <si>
    <t>25</t>
  </si>
  <si>
    <t>NENW</t>
  </si>
  <si>
    <t>26</t>
  </si>
  <si>
    <t>NWNE</t>
  </si>
  <si>
    <t>NENE</t>
  </si>
  <si>
    <t>321ST AVE</t>
  </si>
  <si>
    <t>38-0086-000</t>
  </si>
  <si>
    <t>HANSON, SYLVIA REV TRUST AGREEMENT</t>
  </si>
  <si>
    <t>3131 HWY 212</t>
  </si>
  <si>
    <t>DAWSON, MN 56232</t>
  </si>
  <si>
    <t>38-0089-000</t>
  </si>
  <si>
    <t>MICHAELSON FARM</t>
  </si>
  <si>
    <t>963 3RD ST</t>
  </si>
  <si>
    <t>DAWSON MN 56232</t>
  </si>
  <si>
    <t>38-0129-060</t>
  </si>
  <si>
    <t>VORVICK, NICHOLAS &amp; TERRICA</t>
  </si>
  <si>
    <t>1869 311TH AVE</t>
  </si>
  <si>
    <t>22</t>
  </si>
  <si>
    <t>SENE</t>
  </si>
  <si>
    <t>38-0129-070</t>
  </si>
  <si>
    <t>LIEBL, JEFFREY &amp; JANET</t>
  </si>
  <si>
    <t>1859 311TH AVE</t>
  </si>
  <si>
    <t>38-0135-000</t>
  </si>
  <si>
    <t>LIEBL, LEONARD &amp; IONE REVOC TRUSTS</t>
  </si>
  <si>
    <t>3041 180TH ST</t>
  </si>
  <si>
    <t>38-0136-000</t>
  </si>
  <si>
    <t>STIKLESTAD, JULENE &amp; RICK</t>
  </si>
  <si>
    <t>1881 311TH AVE</t>
  </si>
  <si>
    <t>38-0137-000</t>
  </si>
  <si>
    <t>SENW</t>
  </si>
  <si>
    <t>38-0138-000</t>
  </si>
  <si>
    <t>PURIS PROTEINS, LLC</t>
  </si>
  <si>
    <t>811 GLENWOOD AVE STE 230 4NW1/4 356.60' W OF NE COR SW1/4NW1/4 &amp; TERMI</t>
  </si>
  <si>
    <t>MINNEAPOLIS MN 55405</t>
  </si>
  <si>
    <t>SWNW</t>
  </si>
  <si>
    <t>NWSW</t>
  </si>
  <si>
    <t>NESW</t>
  </si>
  <si>
    <t>38-0138-900</t>
  </si>
  <si>
    <t>38-0138-901</t>
  </si>
  <si>
    <t>811 GLENWOOD AVE STE 230</t>
  </si>
  <si>
    <t>38-0139-000</t>
  </si>
  <si>
    <t>BACH, TODD</t>
  </si>
  <si>
    <t>1466 265TH AVE</t>
  </si>
  <si>
    <t>38-0139-010</t>
  </si>
  <si>
    <t>BACH, TROY</t>
  </si>
  <si>
    <t>1011 325TH AVE</t>
  </si>
  <si>
    <t>BOYD, MN 56218</t>
  </si>
  <si>
    <t>38-0140-000</t>
  </si>
  <si>
    <t>KUHLMANN, THOMAS</t>
  </si>
  <si>
    <t>1516 355TH AVE</t>
  </si>
  <si>
    <t>NWSE</t>
  </si>
  <si>
    <t>NESE</t>
  </si>
  <si>
    <t>38-0140-010</t>
  </si>
  <si>
    <t>HANSON, TROY R. &amp; SARAH J.</t>
  </si>
  <si>
    <t>3175 HWY 212</t>
  </si>
  <si>
    <t>38-0149-000</t>
  </si>
  <si>
    <t>38-0156-000</t>
  </si>
  <si>
    <t>HARDING, DENNIS</t>
  </si>
  <si>
    <t>953 HICKORY ST</t>
  </si>
  <si>
    <t>38-0157-000</t>
  </si>
  <si>
    <t>38-0159-000</t>
  </si>
  <si>
    <t>STRATMOEN, ROGER &amp; BEVERLY FAM TRST</t>
  </si>
  <si>
    <t>PO BOX 699</t>
  </si>
  <si>
    <t>SWNE</t>
  </si>
  <si>
    <t>38-0159-010</t>
  </si>
  <si>
    <t>OLSON, ELLSWORTH&amp;CLARICE REV LVG TR</t>
  </si>
  <si>
    <t>1135 PINE ST</t>
  </si>
  <si>
    <t>38-0159-020</t>
  </si>
  <si>
    <t>MALECEK, JEROME &amp; LISA</t>
  </si>
  <si>
    <t>3038 180TH ST</t>
  </si>
  <si>
    <t>50-0774-030</t>
  </si>
  <si>
    <t>CITY OF DAWSON</t>
  </si>
  <si>
    <t>675 CHESTNUT ST</t>
  </si>
  <si>
    <t>CR 37</t>
  </si>
  <si>
    <t>TOTAL WATERSHED ACRES:</t>
  </si>
  <si>
    <t>422 5TH AVENUE SUITE 301</t>
  </si>
  <si>
    <t>MADISON MN 56256</t>
  </si>
  <si>
    <t>LAC QUI PARLE CTY RDS</t>
  </si>
  <si>
    <t>RIVERSIDE TWP C/O LISA MALECEK 3038 180TH ST</t>
  </si>
  <si>
    <t>RIVERSIDE TWP RDS</t>
  </si>
  <si>
    <t>RAILROADS</t>
  </si>
  <si>
    <t>BURLINGTON NORTHERN SANTA FE</t>
  </si>
  <si>
    <t>DISCHARGE BENEFITS</t>
  </si>
  <si>
    <t>PO BOX 961089</t>
  </si>
  <si>
    <t>FORT WORTH TX 76161-0089</t>
  </si>
  <si>
    <t>Lac Qui Parle County Auditor-Treasurer</t>
  </si>
  <si>
    <t>600 6TH ST SUITE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</si>
</sst>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68.28515625" style="1" bestFit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customWidth="1"/>
    <col min="25" max="25" width="17.7109375" style="5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1" width="17.7109375" style="2" hidden="1" customWidth="1"/>
    <col min="32" max="32" width="17.7109375" style="5" hidden="1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hidden="1" customWidth="1"/>
    <col min="38" max="38" width="17.7109375" style="5" hidden="1" customWidth="1"/>
    <col min="39" max="39" width="17.7109375" style="3" hidden="1" customWidth="1"/>
    <col min="40" max="40" width="17.7109375" style="5" hidden="1" customWidth="1"/>
    <col min="41" max="41" width="17.7109375" style="2" hidden="1" customWidth="1"/>
    <col min="42" max="42" width="17.7109375" style="5" hidden="1" customWidth="1"/>
    <col min="43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P1" s="5" t="s">
        <v>0</v>
      </c>
      <c r="AU1" s="5" t="s">
        <v>1</v>
      </c>
    </row>
    <row r="2" spans="1:47" ht="67.900000000000006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60</v>
      </c>
      <c r="F3" s="1" t="s">
        <v>51</v>
      </c>
      <c r="G3" s="1" t="s">
        <v>52</v>
      </c>
      <c r="H3" s="1" t="s">
        <v>53</v>
      </c>
      <c r="I3" s="2">
        <v>80.260000000000005</v>
      </c>
      <c r="J3" s="2">
        <v>4.6900000000000004</v>
      </c>
      <c r="K3" s="2">
        <f t="shared" ref="K3:K43" si="0">SUM(N3,P3,R3,T3,V3,X3,Z3,AB3,AE3,AG3,AI3)</f>
        <v>0.9</v>
      </c>
      <c r="L3" s="2">
        <f t="shared" ref="L3:L43" si="1">SUM(M3,AD3,AK3,AM3,AO3,AQ3,AR3)</f>
        <v>0</v>
      </c>
      <c r="R3" s="7">
        <v>0.03</v>
      </c>
      <c r="S3" s="5">
        <v>12.645</v>
      </c>
      <c r="Z3" s="9">
        <v>0.31</v>
      </c>
      <c r="AA3" s="5">
        <v>15.6798</v>
      </c>
      <c r="AB3" s="10">
        <v>0.56000000000000005</v>
      </c>
      <c r="AC3" s="5">
        <v>25.491199999999999</v>
      </c>
      <c r="AL3" s="5" t="str">
        <f t="shared" ref="AL3:AL20" si="2">IF(AK3&gt;0,AK3*$AL$1,"")</f>
        <v/>
      </c>
      <c r="AN3" s="5" t="str">
        <f t="shared" ref="AN3:AN20" si="3">IF(AM3&gt;0,AM3*$AN$1,"")</f>
        <v/>
      </c>
      <c r="AP3" s="5" t="str">
        <f t="shared" ref="AP3:AP20" si="4">IF(AO3&gt;0,AO3*$AP$1,"")</f>
        <v/>
      </c>
      <c r="AS3" s="5">
        <f t="shared" ref="AS3:AS43" si="5">SUM(O3,Q3,S3,U3,W3,Y3,AA3,AC3,AF3,AH3,AJ3)</f>
        <v>53.816000000000003</v>
      </c>
      <c r="AT3" s="11">
        <f t="shared" ref="AT3:AT43" si="6">(AS3/$AS$53)*100</f>
        <v>9.570165279075199E-3</v>
      </c>
      <c r="AU3" s="5">
        <f t="shared" ref="AU3:AU20" si="7">(AT3/100)*$AU$1</f>
        <v>9.5701652790751996</v>
      </c>
    </row>
    <row r="4" spans="1:47" x14ac:dyDescent="0.25">
      <c r="A4" s="1" t="s">
        <v>69</v>
      </c>
      <c r="B4" s="1" t="s">
        <v>70</v>
      </c>
      <c r="C4" s="1" t="s">
        <v>71</v>
      </c>
      <c r="D4" s="1" t="s">
        <v>72</v>
      </c>
      <c r="E4" s="1" t="s">
        <v>58</v>
      </c>
      <c r="F4" s="1" t="s">
        <v>51</v>
      </c>
      <c r="G4" s="1" t="s">
        <v>52</v>
      </c>
      <c r="H4" s="1" t="s">
        <v>53</v>
      </c>
      <c r="I4" s="2">
        <v>137.69</v>
      </c>
      <c r="J4" s="2">
        <v>4.07</v>
      </c>
      <c r="K4" s="2">
        <f t="shared" si="0"/>
        <v>2.4699999999999998</v>
      </c>
      <c r="L4" s="2">
        <f t="shared" si="1"/>
        <v>0</v>
      </c>
      <c r="P4" s="6">
        <v>1.3</v>
      </c>
      <c r="Q4" s="5">
        <v>1374.1</v>
      </c>
      <c r="R4" s="7">
        <v>1.17</v>
      </c>
      <c r="S4" s="5">
        <v>493.15500000000009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1867.2550000000001</v>
      </c>
      <c r="AT4" s="11">
        <f t="shared" si="6"/>
        <v>0.33205624662144273</v>
      </c>
      <c r="AU4" s="5">
        <f t="shared" si="7"/>
        <v>332.05624662144271</v>
      </c>
    </row>
    <row r="5" spans="1:47" x14ac:dyDescent="0.25">
      <c r="A5" s="1" t="s">
        <v>73</v>
      </c>
      <c r="B5" s="1" t="s">
        <v>74</v>
      </c>
      <c r="C5" s="1" t="s">
        <v>75</v>
      </c>
      <c r="D5" s="1" t="s">
        <v>72</v>
      </c>
      <c r="E5" s="1" t="s">
        <v>63</v>
      </c>
      <c r="F5" s="1" t="s">
        <v>76</v>
      </c>
      <c r="G5" s="1" t="s">
        <v>52</v>
      </c>
      <c r="H5" s="1" t="s">
        <v>53</v>
      </c>
      <c r="I5" s="2">
        <v>3.01</v>
      </c>
      <c r="J5" s="2">
        <v>0.09</v>
      </c>
      <c r="K5" s="2">
        <f t="shared" si="0"/>
        <v>0.09</v>
      </c>
      <c r="L5" s="2">
        <f t="shared" si="1"/>
        <v>0</v>
      </c>
      <c r="P5" s="6">
        <v>0.04</v>
      </c>
      <c r="Q5" s="5">
        <v>42.28</v>
      </c>
      <c r="AB5" s="10">
        <v>0.05</v>
      </c>
      <c r="AC5" s="5">
        <v>2.2759999999999998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44.555999999999997</v>
      </c>
      <c r="AT5" s="11">
        <f t="shared" si="6"/>
        <v>7.923448122760416E-3</v>
      </c>
      <c r="AU5" s="5">
        <f t="shared" si="7"/>
        <v>7.9234481227604157</v>
      </c>
    </row>
    <row r="6" spans="1:47" x14ac:dyDescent="0.25">
      <c r="A6" s="1" t="s">
        <v>73</v>
      </c>
      <c r="B6" s="1" t="s">
        <v>74</v>
      </c>
      <c r="C6" s="1" t="s">
        <v>75</v>
      </c>
      <c r="D6" s="1" t="s">
        <v>72</v>
      </c>
      <c r="E6" s="1" t="s">
        <v>77</v>
      </c>
      <c r="F6" s="1" t="s">
        <v>76</v>
      </c>
      <c r="G6" s="1" t="s">
        <v>52</v>
      </c>
      <c r="H6" s="1" t="s">
        <v>53</v>
      </c>
      <c r="I6" s="2">
        <v>3.01</v>
      </c>
      <c r="J6" s="2">
        <v>2.63</v>
      </c>
      <c r="K6" s="2">
        <f t="shared" si="0"/>
        <v>2.6399999999999997</v>
      </c>
      <c r="L6" s="2">
        <f t="shared" si="1"/>
        <v>0</v>
      </c>
      <c r="P6" s="6">
        <v>0.02</v>
      </c>
      <c r="Q6" s="5">
        <v>21.14</v>
      </c>
      <c r="Z6" s="9">
        <v>1.99</v>
      </c>
      <c r="AA6" s="5">
        <v>100.6542</v>
      </c>
      <c r="AB6" s="10">
        <v>0.63</v>
      </c>
      <c r="AC6" s="5">
        <v>28.677600000000002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150.4718</v>
      </c>
      <c r="AT6" s="11">
        <f t="shared" si="6"/>
        <v>2.6758584730190788E-2</v>
      </c>
      <c r="AU6" s="5">
        <f t="shared" si="7"/>
        <v>26.758584730190787</v>
      </c>
    </row>
    <row r="7" spans="1:47" x14ac:dyDescent="0.25">
      <c r="A7" s="1" t="s">
        <v>78</v>
      </c>
      <c r="B7" s="1" t="s">
        <v>79</v>
      </c>
      <c r="C7" s="1" t="s">
        <v>80</v>
      </c>
      <c r="D7" s="1" t="s">
        <v>68</v>
      </c>
      <c r="E7" s="1" t="s">
        <v>77</v>
      </c>
      <c r="F7" s="1" t="s">
        <v>76</v>
      </c>
      <c r="G7" s="1" t="s">
        <v>52</v>
      </c>
      <c r="H7" s="1" t="s">
        <v>53</v>
      </c>
      <c r="I7" s="2">
        <v>3.17</v>
      </c>
      <c r="J7" s="2">
        <v>2.42</v>
      </c>
      <c r="K7" s="2">
        <f t="shared" si="0"/>
        <v>0.04</v>
      </c>
      <c r="L7" s="2">
        <f t="shared" si="1"/>
        <v>0</v>
      </c>
      <c r="R7" s="7">
        <v>0.04</v>
      </c>
      <c r="S7" s="5">
        <v>16.86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16.86</v>
      </c>
      <c r="AT7" s="11">
        <f t="shared" si="6"/>
        <v>2.9982344768323147E-3</v>
      </c>
      <c r="AU7" s="5">
        <f t="shared" si="7"/>
        <v>2.998234476832315</v>
      </c>
    </row>
    <row r="8" spans="1:47" x14ac:dyDescent="0.25">
      <c r="A8" s="1" t="s">
        <v>81</v>
      </c>
      <c r="B8" s="1" t="s">
        <v>82</v>
      </c>
      <c r="C8" s="1" t="s">
        <v>83</v>
      </c>
      <c r="D8" s="1" t="s">
        <v>68</v>
      </c>
      <c r="E8" s="1" t="s">
        <v>63</v>
      </c>
      <c r="F8" s="1" t="s">
        <v>76</v>
      </c>
      <c r="G8" s="1" t="s">
        <v>52</v>
      </c>
      <c r="H8" s="1" t="s">
        <v>53</v>
      </c>
      <c r="I8" s="2">
        <v>74.05</v>
      </c>
      <c r="J8" s="2">
        <v>0.49</v>
      </c>
      <c r="K8" s="2">
        <f t="shared" si="0"/>
        <v>0.39999999999999997</v>
      </c>
      <c r="L8" s="2">
        <f t="shared" si="1"/>
        <v>0</v>
      </c>
      <c r="P8" s="6">
        <v>0.04</v>
      </c>
      <c r="Q8" s="5">
        <v>42.28</v>
      </c>
      <c r="AB8" s="10">
        <v>0.36</v>
      </c>
      <c r="AC8" s="5">
        <v>16.3872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58.667200000000001</v>
      </c>
      <c r="AT8" s="11">
        <f t="shared" si="6"/>
        <v>1.0432860124508706E-2</v>
      </c>
      <c r="AU8" s="5">
        <f t="shared" si="7"/>
        <v>10.432860124508707</v>
      </c>
    </row>
    <row r="9" spans="1:47" x14ac:dyDescent="0.25">
      <c r="A9" s="1" t="s">
        <v>81</v>
      </c>
      <c r="B9" s="1" t="s">
        <v>82</v>
      </c>
      <c r="C9" s="1" t="s">
        <v>83</v>
      </c>
      <c r="D9" s="1" t="s">
        <v>68</v>
      </c>
      <c r="E9" s="1" t="s">
        <v>77</v>
      </c>
      <c r="F9" s="1" t="s">
        <v>76</v>
      </c>
      <c r="G9" s="1" t="s">
        <v>52</v>
      </c>
      <c r="H9" s="1" t="s">
        <v>53</v>
      </c>
      <c r="I9" s="2">
        <v>74.05</v>
      </c>
      <c r="J9" s="2">
        <v>29.23</v>
      </c>
      <c r="K9" s="2">
        <f t="shared" si="0"/>
        <v>11.84</v>
      </c>
      <c r="L9" s="2">
        <f t="shared" si="1"/>
        <v>0</v>
      </c>
      <c r="P9" s="6">
        <v>1.39</v>
      </c>
      <c r="Q9" s="5">
        <v>1469.23</v>
      </c>
      <c r="R9" s="7">
        <v>9.1199999999999992</v>
      </c>
      <c r="S9" s="5">
        <v>3844.08</v>
      </c>
      <c r="Z9" s="9">
        <v>0.63</v>
      </c>
      <c r="AA9" s="5">
        <v>31.865400000000001</v>
      </c>
      <c r="AB9" s="10">
        <v>0.7</v>
      </c>
      <c r="AC9" s="5">
        <v>31.864000000000001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5377.0393999999987</v>
      </c>
      <c r="AT9" s="11">
        <f t="shared" si="6"/>
        <v>0.9562055108164732</v>
      </c>
      <c r="AU9" s="5">
        <f t="shared" si="7"/>
        <v>956.20551081647318</v>
      </c>
    </row>
    <row r="10" spans="1:47" x14ac:dyDescent="0.25">
      <c r="A10" s="1" t="s">
        <v>84</v>
      </c>
      <c r="B10" s="1" t="s">
        <v>85</v>
      </c>
      <c r="C10" s="1" t="s">
        <v>86</v>
      </c>
      <c r="D10" s="1" t="s">
        <v>72</v>
      </c>
      <c r="E10" s="1" t="s">
        <v>63</v>
      </c>
      <c r="F10" s="1" t="s">
        <v>76</v>
      </c>
      <c r="G10" s="1" t="s">
        <v>52</v>
      </c>
      <c r="H10" s="1" t="s">
        <v>53</v>
      </c>
      <c r="I10" s="2">
        <v>33</v>
      </c>
      <c r="J10" s="2">
        <v>31.76</v>
      </c>
      <c r="K10" s="2">
        <f t="shared" si="0"/>
        <v>23.599999999999998</v>
      </c>
      <c r="L10" s="2">
        <f t="shared" si="1"/>
        <v>0</v>
      </c>
      <c r="N10" s="4">
        <v>0.06</v>
      </c>
      <c r="O10" s="5">
        <v>82.53</v>
      </c>
      <c r="P10" s="6">
        <v>22.2</v>
      </c>
      <c r="Q10" s="5">
        <v>23465.4</v>
      </c>
      <c r="Z10" s="9">
        <v>1</v>
      </c>
      <c r="AA10" s="5">
        <v>50.58</v>
      </c>
      <c r="AB10" s="10">
        <v>0.34</v>
      </c>
      <c r="AC10" s="5">
        <v>15.476800000000001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23613.986800000002</v>
      </c>
      <c r="AT10" s="11">
        <f t="shared" si="6"/>
        <v>4.1993042324568917</v>
      </c>
      <c r="AU10" s="5">
        <f t="shared" si="7"/>
        <v>4199.3042324568914</v>
      </c>
    </row>
    <row r="11" spans="1:47" x14ac:dyDescent="0.25">
      <c r="A11" s="1" t="s">
        <v>87</v>
      </c>
      <c r="B11" s="1" t="s">
        <v>66</v>
      </c>
      <c r="C11" s="1" t="s">
        <v>67</v>
      </c>
      <c r="D11" s="1" t="s">
        <v>68</v>
      </c>
      <c r="E11" s="1" t="s">
        <v>60</v>
      </c>
      <c r="F11" s="1" t="s">
        <v>51</v>
      </c>
      <c r="G11" s="1" t="s">
        <v>52</v>
      </c>
      <c r="H11" s="1" t="s">
        <v>53</v>
      </c>
      <c r="I11" s="2">
        <v>142.6</v>
      </c>
      <c r="J11" s="2">
        <v>40.619999999999997</v>
      </c>
      <c r="K11" s="2">
        <f t="shared" si="0"/>
        <v>35.279999999999994</v>
      </c>
      <c r="L11" s="2">
        <f t="shared" si="1"/>
        <v>0</v>
      </c>
      <c r="N11" s="4">
        <v>0.04</v>
      </c>
      <c r="O11" s="5">
        <v>55.02</v>
      </c>
      <c r="P11" s="6">
        <v>14.31</v>
      </c>
      <c r="Q11" s="5">
        <v>15125.67</v>
      </c>
      <c r="R11" s="7">
        <v>12.66</v>
      </c>
      <c r="S11" s="5">
        <v>5336.1900000000014</v>
      </c>
      <c r="Z11" s="9">
        <v>2.33</v>
      </c>
      <c r="AA11" s="5">
        <v>117.8514</v>
      </c>
      <c r="AB11" s="10">
        <v>5.94</v>
      </c>
      <c r="AC11" s="5">
        <v>270.38880000000012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20905.120200000001</v>
      </c>
      <c r="AT11" s="11">
        <f t="shared" si="6"/>
        <v>3.7175831628685443</v>
      </c>
      <c r="AU11" s="5">
        <f t="shared" si="7"/>
        <v>3717.5831628685442</v>
      </c>
    </row>
    <row r="12" spans="1:47" x14ac:dyDescent="0.25">
      <c r="A12" s="1" t="s">
        <v>87</v>
      </c>
      <c r="B12" s="1" t="s">
        <v>66</v>
      </c>
      <c r="C12" s="1" t="s">
        <v>67</v>
      </c>
      <c r="D12" s="1" t="s">
        <v>68</v>
      </c>
      <c r="E12" s="1" t="s">
        <v>58</v>
      </c>
      <c r="F12" s="1" t="s">
        <v>51</v>
      </c>
      <c r="G12" s="1" t="s">
        <v>52</v>
      </c>
      <c r="H12" s="1" t="s">
        <v>53</v>
      </c>
      <c r="I12" s="2">
        <v>142.6</v>
      </c>
      <c r="J12" s="2">
        <v>39.21</v>
      </c>
      <c r="K12" s="2">
        <f t="shared" si="0"/>
        <v>39.21</v>
      </c>
      <c r="L12" s="2">
        <f t="shared" si="1"/>
        <v>0</v>
      </c>
      <c r="N12" s="4">
        <v>10.28</v>
      </c>
      <c r="O12" s="5">
        <v>14140.14</v>
      </c>
      <c r="P12" s="6">
        <v>28.43</v>
      </c>
      <c r="Q12" s="5">
        <v>30050.51</v>
      </c>
      <c r="R12" s="7">
        <v>0.5</v>
      </c>
      <c r="S12" s="5">
        <v>210.75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44401.399999999994</v>
      </c>
      <c r="AT12" s="11">
        <f t="shared" si="6"/>
        <v>7.8959554151614668</v>
      </c>
      <c r="AU12" s="5">
        <f t="shared" si="7"/>
        <v>7895.9554151614666</v>
      </c>
    </row>
    <row r="13" spans="1:47" x14ac:dyDescent="0.25">
      <c r="A13" s="1" t="s">
        <v>87</v>
      </c>
      <c r="B13" s="1" t="s">
        <v>66</v>
      </c>
      <c r="C13" s="1" t="s">
        <v>67</v>
      </c>
      <c r="D13" s="1" t="s">
        <v>68</v>
      </c>
      <c r="E13" s="1" t="s">
        <v>88</v>
      </c>
      <c r="F13" s="1" t="s">
        <v>51</v>
      </c>
      <c r="G13" s="1" t="s">
        <v>52</v>
      </c>
      <c r="H13" s="1" t="s">
        <v>53</v>
      </c>
      <c r="I13" s="2">
        <v>142.6</v>
      </c>
      <c r="J13" s="2">
        <v>20.28</v>
      </c>
      <c r="K13" s="2">
        <f t="shared" si="0"/>
        <v>15.739999999999998</v>
      </c>
      <c r="L13" s="2">
        <f t="shared" si="1"/>
        <v>0</v>
      </c>
      <c r="P13" s="6">
        <v>13.95</v>
      </c>
      <c r="Q13" s="5">
        <v>14745.15</v>
      </c>
      <c r="R13" s="7">
        <v>1.79</v>
      </c>
      <c r="S13" s="5">
        <v>754.48500000000001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15499.635</v>
      </c>
      <c r="AT13" s="11">
        <f t="shared" si="6"/>
        <v>2.7563191005526</v>
      </c>
      <c r="AU13" s="5">
        <f t="shared" si="7"/>
        <v>2756.3191005526</v>
      </c>
    </row>
    <row r="14" spans="1:47" x14ac:dyDescent="0.25">
      <c r="A14" s="1" t="s">
        <v>89</v>
      </c>
      <c r="B14" s="1" t="s">
        <v>90</v>
      </c>
      <c r="C14" s="1" t="s">
        <v>91</v>
      </c>
      <c r="D14" s="1" t="s">
        <v>92</v>
      </c>
      <c r="E14" s="1" t="s">
        <v>50</v>
      </c>
      <c r="F14" s="1" t="s">
        <v>51</v>
      </c>
      <c r="G14" s="1" t="s">
        <v>52</v>
      </c>
      <c r="H14" s="1" t="s">
        <v>53</v>
      </c>
      <c r="I14" s="2">
        <v>112.74</v>
      </c>
      <c r="J14" s="2">
        <v>33.56</v>
      </c>
      <c r="K14" s="2">
        <f t="shared" si="0"/>
        <v>33.29</v>
      </c>
      <c r="L14" s="2">
        <f t="shared" si="1"/>
        <v>0</v>
      </c>
      <c r="X14" s="2">
        <v>33.29</v>
      </c>
      <c r="Y14" s="5">
        <v>4209.5205000000014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4209.5205000000014</v>
      </c>
      <c r="AT14" s="11">
        <f t="shared" si="6"/>
        <v>0.74858419300310841</v>
      </c>
      <c r="AU14" s="5">
        <f t="shared" si="7"/>
        <v>748.58419300310845</v>
      </c>
    </row>
    <row r="15" spans="1:47" x14ac:dyDescent="0.25">
      <c r="A15" s="1" t="s">
        <v>89</v>
      </c>
      <c r="B15" s="1" t="s">
        <v>90</v>
      </c>
      <c r="C15" s="1" t="s">
        <v>91</v>
      </c>
      <c r="D15" s="1" t="s">
        <v>92</v>
      </c>
      <c r="E15" s="1" t="s">
        <v>93</v>
      </c>
      <c r="F15" s="1" t="s">
        <v>51</v>
      </c>
      <c r="G15" s="1" t="s">
        <v>52</v>
      </c>
      <c r="H15" s="1" t="s">
        <v>53</v>
      </c>
      <c r="I15" s="2">
        <v>112.74</v>
      </c>
      <c r="J15" s="2">
        <v>13.77</v>
      </c>
      <c r="K15" s="2">
        <f t="shared" si="0"/>
        <v>13.77</v>
      </c>
      <c r="L15" s="2">
        <f t="shared" si="1"/>
        <v>0</v>
      </c>
      <c r="X15" s="2">
        <v>13.77</v>
      </c>
      <c r="Y15" s="5">
        <v>1741.2165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1741.2165</v>
      </c>
      <c r="AT15" s="11">
        <f t="shared" si="6"/>
        <v>0.30964266559485731</v>
      </c>
      <c r="AU15" s="5">
        <f t="shared" si="7"/>
        <v>309.64266559485731</v>
      </c>
    </row>
    <row r="16" spans="1:47" x14ac:dyDescent="0.25">
      <c r="A16" s="1" t="s">
        <v>89</v>
      </c>
      <c r="B16" s="1" t="s">
        <v>90</v>
      </c>
      <c r="C16" s="1" t="s">
        <v>91</v>
      </c>
      <c r="D16" s="1" t="s">
        <v>92</v>
      </c>
      <c r="E16" s="1" t="s">
        <v>94</v>
      </c>
      <c r="F16" s="1" t="s">
        <v>51</v>
      </c>
      <c r="G16" s="1" t="s">
        <v>52</v>
      </c>
      <c r="H16" s="1" t="s">
        <v>53</v>
      </c>
      <c r="I16" s="2">
        <v>112.74</v>
      </c>
      <c r="J16" s="2">
        <v>3.65</v>
      </c>
      <c r="K16" s="2">
        <f t="shared" si="0"/>
        <v>3.65</v>
      </c>
      <c r="L16" s="2">
        <f t="shared" si="1"/>
        <v>0</v>
      </c>
      <c r="X16" s="2">
        <v>3.65</v>
      </c>
      <c r="Y16" s="5">
        <v>461.54250000000002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461.54250000000002</v>
      </c>
      <c r="AT16" s="11">
        <f t="shared" si="6"/>
        <v>8.2076668803284625E-2</v>
      </c>
      <c r="AU16" s="5">
        <f t="shared" si="7"/>
        <v>82.076668803284619</v>
      </c>
    </row>
    <row r="17" spans="1:47" x14ac:dyDescent="0.25">
      <c r="A17" s="1" t="s">
        <v>89</v>
      </c>
      <c r="B17" s="1" t="s">
        <v>90</v>
      </c>
      <c r="C17" s="1" t="s">
        <v>91</v>
      </c>
      <c r="D17" s="1" t="s">
        <v>92</v>
      </c>
      <c r="E17" s="1" t="s">
        <v>88</v>
      </c>
      <c r="F17" s="1" t="s">
        <v>51</v>
      </c>
      <c r="G17" s="1" t="s">
        <v>52</v>
      </c>
      <c r="H17" s="1" t="s">
        <v>53</v>
      </c>
      <c r="I17" s="2">
        <v>112.74</v>
      </c>
      <c r="J17" s="2">
        <v>20.29</v>
      </c>
      <c r="K17" s="2">
        <f t="shared" si="0"/>
        <v>20.2</v>
      </c>
      <c r="L17" s="2">
        <f t="shared" si="1"/>
        <v>0</v>
      </c>
      <c r="T17" s="8">
        <v>0.06</v>
      </c>
      <c r="U17" s="5">
        <v>7.5869999999999997</v>
      </c>
      <c r="X17" s="2">
        <v>20.14</v>
      </c>
      <c r="Y17" s="5">
        <v>2546.703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2554.29</v>
      </c>
      <c r="AT17" s="11">
        <f t="shared" si="6"/>
        <v>0.45423252324009566</v>
      </c>
      <c r="AU17" s="5">
        <f t="shared" si="7"/>
        <v>454.2325232400957</v>
      </c>
    </row>
    <row r="18" spans="1:47" x14ac:dyDescent="0.25">
      <c r="A18" s="1" t="s">
        <v>89</v>
      </c>
      <c r="B18" s="1" t="s">
        <v>90</v>
      </c>
      <c r="C18" s="1" t="s">
        <v>91</v>
      </c>
      <c r="D18" s="1" t="s">
        <v>92</v>
      </c>
      <c r="E18" s="1" t="s">
        <v>95</v>
      </c>
      <c r="F18" s="1" t="s">
        <v>51</v>
      </c>
      <c r="G18" s="1" t="s">
        <v>52</v>
      </c>
      <c r="H18" s="1" t="s">
        <v>53</v>
      </c>
      <c r="I18" s="2">
        <v>112.74</v>
      </c>
      <c r="J18" s="2">
        <v>39.24</v>
      </c>
      <c r="K18" s="2">
        <f t="shared" si="0"/>
        <v>38.51</v>
      </c>
      <c r="L18" s="2">
        <f t="shared" si="1"/>
        <v>0</v>
      </c>
      <c r="X18" s="2">
        <v>38.51</v>
      </c>
      <c r="Y18" s="5">
        <v>4869.5895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4869.5895</v>
      </c>
      <c r="AT18" s="11">
        <f t="shared" si="6"/>
        <v>0.86596507277109325</v>
      </c>
      <c r="AU18" s="5">
        <f t="shared" si="7"/>
        <v>865.96507277109333</v>
      </c>
    </row>
    <row r="19" spans="1:47" x14ac:dyDescent="0.25">
      <c r="A19" s="1" t="s">
        <v>96</v>
      </c>
      <c r="B19" s="1" t="s">
        <v>144</v>
      </c>
      <c r="C19" s="1" t="s">
        <v>145</v>
      </c>
      <c r="D19" s="1" t="s">
        <v>135</v>
      </c>
      <c r="E19" s="1" t="s">
        <v>95</v>
      </c>
      <c r="F19" s="1" t="s">
        <v>51</v>
      </c>
      <c r="G19" s="1" t="s">
        <v>52</v>
      </c>
      <c r="H19" s="1" t="s">
        <v>53</v>
      </c>
      <c r="I19" s="2">
        <v>1</v>
      </c>
      <c r="J19" s="2">
        <v>1</v>
      </c>
      <c r="K19" s="2">
        <f t="shared" si="0"/>
        <v>0.52</v>
      </c>
      <c r="L19" s="2">
        <f t="shared" si="1"/>
        <v>0</v>
      </c>
      <c r="X19" s="2">
        <v>0.52</v>
      </c>
      <c r="Y19" s="5">
        <v>65.754000000000005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65.754000000000005</v>
      </c>
      <c r="AT19" s="11">
        <f t="shared" si="6"/>
        <v>1.1693114459646027E-2</v>
      </c>
      <c r="AU19" s="5">
        <f t="shared" si="7"/>
        <v>11.693114459646027</v>
      </c>
    </row>
    <row r="20" spans="1:47" x14ac:dyDescent="0.25">
      <c r="A20" s="1" t="s">
        <v>97</v>
      </c>
      <c r="B20" s="1" t="s">
        <v>90</v>
      </c>
      <c r="C20" s="1" t="s">
        <v>98</v>
      </c>
      <c r="D20" s="1" t="s">
        <v>92</v>
      </c>
      <c r="E20" s="1" t="s">
        <v>93</v>
      </c>
      <c r="F20" s="1" t="s">
        <v>51</v>
      </c>
      <c r="G20" s="1" t="s">
        <v>52</v>
      </c>
      <c r="H20" s="1" t="s">
        <v>53</v>
      </c>
      <c r="I20" s="2">
        <v>42.7</v>
      </c>
      <c r="J20" s="2">
        <v>25.49</v>
      </c>
      <c r="K20" s="2">
        <f t="shared" si="0"/>
        <v>24.19</v>
      </c>
      <c r="L20" s="2">
        <f t="shared" si="1"/>
        <v>0</v>
      </c>
      <c r="R20" s="7">
        <v>0.08</v>
      </c>
      <c r="S20" s="5">
        <v>33.72</v>
      </c>
      <c r="T20" s="8">
        <v>0.06</v>
      </c>
      <c r="U20" s="5">
        <v>7.5869999999999997</v>
      </c>
      <c r="X20" s="2">
        <v>24.05</v>
      </c>
      <c r="Y20" s="5">
        <v>3041.1224999999999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3082.4294999999997</v>
      </c>
      <c r="AT20" s="11">
        <f t="shared" si="6"/>
        <v>0.54815221822686788</v>
      </c>
      <c r="AU20" s="5">
        <f t="shared" si="7"/>
        <v>548.15221822686783</v>
      </c>
    </row>
    <row r="21" spans="1:47" x14ac:dyDescent="0.25">
      <c r="A21" s="1" t="s">
        <v>97</v>
      </c>
      <c r="B21" s="1" t="s">
        <v>90</v>
      </c>
      <c r="C21" s="1" t="s">
        <v>98</v>
      </c>
      <c r="D21" s="1" t="s">
        <v>92</v>
      </c>
      <c r="E21" s="1" t="s">
        <v>94</v>
      </c>
      <c r="F21" s="1" t="s">
        <v>51</v>
      </c>
      <c r="G21" s="1" t="s">
        <v>52</v>
      </c>
      <c r="H21" s="1" t="s">
        <v>53</v>
      </c>
      <c r="I21" s="2">
        <v>42.7</v>
      </c>
      <c r="J21" s="2">
        <v>16.43</v>
      </c>
      <c r="K21" s="2">
        <f t="shared" si="0"/>
        <v>7.88</v>
      </c>
      <c r="L21" s="2">
        <f t="shared" si="1"/>
        <v>0</v>
      </c>
      <c r="R21" s="7">
        <v>7.13</v>
      </c>
      <c r="S21" s="5">
        <v>3005.2950000000001</v>
      </c>
      <c r="T21" s="8">
        <v>0.75</v>
      </c>
      <c r="U21" s="5">
        <v>94.837500000000006</v>
      </c>
      <c r="AL21" s="5" t="str">
        <f t="shared" ref="AL21:AL47" si="8">IF(AK21&gt;0,AK21*$AL$1,"")</f>
        <v/>
      </c>
      <c r="AN21" s="5" t="str">
        <f t="shared" ref="AN21:AN47" si="9">IF(AM21&gt;0,AM21*$AN$1,"")</f>
        <v/>
      </c>
      <c r="AP21" s="5" t="str">
        <f t="shared" ref="AP21:AP47" si="10">IF(AO21&gt;0,AO21*$AP$1,"")</f>
        <v/>
      </c>
      <c r="AS21" s="5">
        <f t="shared" si="5"/>
        <v>3100.1325000000002</v>
      </c>
      <c r="AT21" s="11">
        <f t="shared" si="6"/>
        <v>0.55130036442754193</v>
      </c>
      <c r="AU21" s="5">
        <f t="shared" ref="AU21:AU47" si="11">(AT21/100)*$AU$1</f>
        <v>551.30036442754192</v>
      </c>
    </row>
    <row r="22" spans="1:47" x14ac:dyDescent="0.25">
      <c r="A22" s="1" t="s">
        <v>99</v>
      </c>
      <c r="B22" s="1" t="s">
        <v>100</v>
      </c>
      <c r="C22" s="1" t="s">
        <v>101</v>
      </c>
      <c r="D22" s="1" t="s">
        <v>68</v>
      </c>
      <c r="E22" s="1" t="s">
        <v>54</v>
      </c>
      <c r="F22" s="1" t="s">
        <v>51</v>
      </c>
      <c r="G22" s="1" t="s">
        <v>52</v>
      </c>
      <c r="H22" s="1" t="s">
        <v>53</v>
      </c>
      <c r="I22" s="2">
        <v>40</v>
      </c>
      <c r="J22" s="2">
        <v>0.1</v>
      </c>
      <c r="K22" s="2">
        <f t="shared" si="0"/>
        <v>9.9999999999999992E-2</v>
      </c>
      <c r="L22" s="2">
        <f t="shared" si="1"/>
        <v>0</v>
      </c>
      <c r="P22" s="6">
        <v>0.09</v>
      </c>
      <c r="Q22" s="5">
        <v>142.69499999999999</v>
      </c>
      <c r="R22" s="7">
        <v>0.01</v>
      </c>
      <c r="S22" s="5">
        <v>6.3224999999999998</v>
      </c>
      <c r="AL22" s="5" t="str">
        <f t="shared" si="8"/>
        <v/>
      </c>
      <c r="AN22" s="5" t="str">
        <f t="shared" si="9"/>
        <v/>
      </c>
      <c r="AP22" s="5" t="str">
        <f t="shared" si="10"/>
        <v/>
      </c>
      <c r="AS22" s="5">
        <f t="shared" si="5"/>
        <v>149.01749999999998</v>
      </c>
      <c r="AT22" s="11">
        <f t="shared" si="6"/>
        <v>2.6499964777660701E-2</v>
      </c>
      <c r="AU22" s="5">
        <f t="shared" si="11"/>
        <v>26.499964777660701</v>
      </c>
    </row>
    <row r="23" spans="1:47" x14ac:dyDescent="0.25">
      <c r="A23" s="1" t="s">
        <v>99</v>
      </c>
      <c r="B23" s="1" t="s">
        <v>100</v>
      </c>
      <c r="C23" s="1" t="s">
        <v>101</v>
      </c>
      <c r="D23" s="1" t="s">
        <v>68</v>
      </c>
      <c r="E23" s="1" t="s">
        <v>55</v>
      </c>
      <c r="F23" s="1" t="s">
        <v>51</v>
      </c>
      <c r="G23" s="1" t="s">
        <v>52</v>
      </c>
      <c r="H23" s="1" t="s">
        <v>53</v>
      </c>
      <c r="I23" s="2">
        <v>40</v>
      </c>
      <c r="J23" s="2">
        <v>39.18</v>
      </c>
      <c r="K23" s="2">
        <f t="shared" si="0"/>
        <v>39.17</v>
      </c>
      <c r="L23" s="2">
        <f t="shared" si="1"/>
        <v>0</v>
      </c>
      <c r="N23" s="4">
        <v>2.59</v>
      </c>
      <c r="O23" s="5">
        <v>6234.4537499999997</v>
      </c>
      <c r="P23" s="6">
        <v>14</v>
      </c>
      <c r="Q23" s="5">
        <v>23293.637500000001</v>
      </c>
      <c r="R23" s="7">
        <v>17.239999999999998</v>
      </c>
      <c r="S23" s="5">
        <v>11519.594999999999</v>
      </c>
      <c r="T23" s="8">
        <v>5.34</v>
      </c>
      <c r="U23" s="5">
        <v>1084.941</v>
      </c>
      <c r="AL23" s="5" t="str">
        <f t="shared" si="8"/>
        <v/>
      </c>
      <c r="AN23" s="5" t="str">
        <f t="shared" si="9"/>
        <v/>
      </c>
      <c r="AP23" s="5" t="str">
        <f t="shared" si="10"/>
        <v/>
      </c>
      <c r="AS23" s="5">
        <f t="shared" si="5"/>
        <v>42132.627249999998</v>
      </c>
      <c r="AT23" s="11">
        <f t="shared" si="6"/>
        <v>7.4924967746426265</v>
      </c>
      <c r="AU23" s="5">
        <f t="shared" si="11"/>
        <v>7492.4967746426264</v>
      </c>
    </row>
    <row r="24" spans="1:47" x14ac:dyDescent="0.25">
      <c r="A24" s="1" t="s">
        <v>102</v>
      </c>
      <c r="B24" s="1" t="s">
        <v>103</v>
      </c>
      <c r="C24" s="1" t="s">
        <v>104</v>
      </c>
      <c r="D24" s="1" t="s">
        <v>105</v>
      </c>
      <c r="E24" s="1" t="s">
        <v>54</v>
      </c>
      <c r="F24" s="1" t="s">
        <v>51</v>
      </c>
      <c r="G24" s="1" t="s">
        <v>52</v>
      </c>
      <c r="H24" s="1" t="s">
        <v>53</v>
      </c>
      <c r="I24" s="2">
        <v>40</v>
      </c>
      <c r="J24" s="2">
        <v>39.54</v>
      </c>
      <c r="K24" s="2">
        <f t="shared" si="0"/>
        <v>39.54</v>
      </c>
      <c r="L24" s="2">
        <f t="shared" si="1"/>
        <v>0</v>
      </c>
      <c r="P24" s="6">
        <v>18.98</v>
      </c>
      <c r="Q24" s="5">
        <v>25283.439999999999</v>
      </c>
      <c r="R24" s="7">
        <v>20.56</v>
      </c>
      <c r="S24" s="5">
        <v>11192.932500000001</v>
      </c>
      <c r="AL24" s="5" t="str">
        <f t="shared" si="8"/>
        <v/>
      </c>
      <c r="AN24" s="5" t="str">
        <f t="shared" si="9"/>
        <v/>
      </c>
      <c r="AP24" s="5" t="str">
        <f t="shared" si="10"/>
        <v/>
      </c>
      <c r="AS24" s="5">
        <f t="shared" si="5"/>
        <v>36476.372499999998</v>
      </c>
      <c r="AT24" s="11">
        <f t="shared" si="6"/>
        <v>6.4866380557104462</v>
      </c>
      <c r="AU24" s="5">
        <f t="shared" si="11"/>
        <v>6486.6380557104458</v>
      </c>
    </row>
    <row r="25" spans="1:47" x14ac:dyDescent="0.25">
      <c r="A25" s="1" t="s">
        <v>106</v>
      </c>
      <c r="B25" s="1" t="s">
        <v>107</v>
      </c>
      <c r="C25" s="1" t="s">
        <v>108</v>
      </c>
      <c r="D25" s="1" t="s">
        <v>105</v>
      </c>
      <c r="E25" s="1" t="s">
        <v>109</v>
      </c>
      <c r="F25" s="1" t="s">
        <v>51</v>
      </c>
      <c r="G25" s="1" t="s">
        <v>52</v>
      </c>
      <c r="H25" s="1" t="s">
        <v>53</v>
      </c>
      <c r="I25" s="2">
        <v>155.22999999999999</v>
      </c>
      <c r="J25" s="2">
        <v>39.46</v>
      </c>
      <c r="K25" s="2">
        <f t="shared" si="0"/>
        <v>10.790000000000001</v>
      </c>
      <c r="L25" s="2">
        <f t="shared" si="1"/>
        <v>0</v>
      </c>
      <c r="P25" s="6">
        <v>0.23</v>
      </c>
      <c r="Q25" s="5">
        <v>364.66500000000002</v>
      </c>
      <c r="R25" s="7">
        <v>8.92</v>
      </c>
      <c r="S25" s="5">
        <v>5631.24</v>
      </c>
      <c r="T25" s="8">
        <v>1.64</v>
      </c>
      <c r="U25" s="5">
        <v>307.27350000000001</v>
      </c>
      <c r="AL25" s="5" t="str">
        <f t="shared" si="8"/>
        <v/>
      </c>
      <c r="AN25" s="5" t="str">
        <f t="shared" si="9"/>
        <v/>
      </c>
      <c r="AP25" s="5" t="str">
        <f t="shared" si="10"/>
        <v/>
      </c>
      <c r="AS25" s="5">
        <f t="shared" si="5"/>
        <v>6303.1785</v>
      </c>
      <c r="AT25" s="11">
        <f t="shared" si="6"/>
        <v>1.1209019627715417</v>
      </c>
      <c r="AU25" s="5">
        <f t="shared" si="11"/>
        <v>1120.9019627715418</v>
      </c>
    </row>
    <row r="26" spans="1:47" x14ac:dyDescent="0.25">
      <c r="A26" s="1" t="s">
        <v>106</v>
      </c>
      <c r="B26" s="1" t="s">
        <v>107</v>
      </c>
      <c r="C26" s="1" t="s">
        <v>108</v>
      </c>
      <c r="D26" s="1" t="s">
        <v>105</v>
      </c>
      <c r="E26" s="1" t="s">
        <v>110</v>
      </c>
      <c r="F26" s="1" t="s">
        <v>51</v>
      </c>
      <c r="G26" s="1" t="s">
        <v>52</v>
      </c>
      <c r="H26" s="1" t="s">
        <v>53</v>
      </c>
      <c r="I26" s="2">
        <v>155.22999999999999</v>
      </c>
      <c r="J26" s="2">
        <v>35.630000000000003</v>
      </c>
      <c r="K26" s="2">
        <f t="shared" si="0"/>
        <v>9.9699999999999989</v>
      </c>
      <c r="L26" s="2">
        <f t="shared" si="1"/>
        <v>0</v>
      </c>
      <c r="R26" s="7">
        <v>1.61</v>
      </c>
      <c r="S26" s="5">
        <v>1017.9225</v>
      </c>
      <c r="T26" s="8">
        <v>8.36</v>
      </c>
      <c r="U26" s="5">
        <v>1586.6313749999999</v>
      </c>
      <c r="AL26" s="5" t="str">
        <f t="shared" si="8"/>
        <v/>
      </c>
      <c r="AN26" s="5" t="str">
        <f t="shared" si="9"/>
        <v/>
      </c>
      <c r="AP26" s="5" t="str">
        <f t="shared" si="10"/>
        <v/>
      </c>
      <c r="AS26" s="5">
        <f t="shared" si="5"/>
        <v>2604.5538750000001</v>
      </c>
      <c r="AT26" s="11">
        <f t="shared" si="6"/>
        <v>0.46317100977415204</v>
      </c>
      <c r="AU26" s="5">
        <f t="shared" si="11"/>
        <v>463.17100977415203</v>
      </c>
    </row>
    <row r="27" spans="1:47" x14ac:dyDescent="0.25">
      <c r="A27" s="1" t="s">
        <v>111</v>
      </c>
      <c r="B27" s="1" t="s">
        <v>112</v>
      </c>
      <c r="C27" s="1" t="s">
        <v>113</v>
      </c>
      <c r="D27" s="1" t="s">
        <v>68</v>
      </c>
      <c r="E27" s="1" t="s">
        <v>110</v>
      </c>
      <c r="F27" s="1" t="s">
        <v>51</v>
      </c>
      <c r="G27" s="1" t="s">
        <v>52</v>
      </c>
      <c r="H27" s="1" t="s">
        <v>53</v>
      </c>
      <c r="I27" s="2">
        <v>6.57</v>
      </c>
      <c r="J27" s="2">
        <v>4.63</v>
      </c>
      <c r="K27" s="2">
        <f t="shared" si="0"/>
        <v>0.67</v>
      </c>
      <c r="L27" s="2">
        <f t="shared" si="1"/>
        <v>0</v>
      </c>
      <c r="Z27" s="9">
        <v>0.67</v>
      </c>
      <c r="AA27" s="5">
        <v>45.747599999999998</v>
      </c>
      <c r="AL27" s="5" t="str">
        <f t="shared" si="8"/>
        <v/>
      </c>
      <c r="AN27" s="5" t="str">
        <f t="shared" si="9"/>
        <v/>
      </c>
      <c r="AP27" s="5" t="str">
        <f t="shared" si="10"/>
        <v/>
      </c>
      <c r="AS27" s="5">
        <f t="shared" si="5"/>
        <v>45.747599999999998</v>
      </c>
      <c r="AT27" s="11">
        <f t="shared" si="6"/>
        <v>8.135351812119454E-3</v>
      </c>
      <c r="AU27" s="5">
        <f t="shared" si="11"/>
        <v>8.1353518121194544</v>
      </c>
    </row>
    <row r="28" spans="1:47" x14ac:dyDescent="0.25">
      <c r="A28" s="1" t="s">
        <v>114</v>
      </c>
      <c r="B28" s="1" t="s">
        <v>100</v>
      </c>
      <c r="C28" s="1" t="s">
        <v>101</v>
      </c>
      <c r="D28" s="1" t="s">
        <v>68</v>
      </c>
      <c r="E28" s="1" t="s">
        <v>56</v>
      </c>
      <c r="F28" s="1" t="s">
        <v>57</v>
      </c>
      <c r="G28" s="1" t="s">
        <v>52</v>
      </c>
      <c r="H28" s="1" t="s">
        <v>53</v>
      </c>
      <c r="I28" s="2">
        <v>20</v>
      </c>
      <c r="J28" s="2">
        <v>19.47</v>
      </c>
      <c r="K28" s="2">
        <f t="shared" si="0"/>
        <v>9.370000000000001</v>
      </c>
      <c r="L28" s="2">
        <f t="shared" si="1"/>
        <v>0</v>
      </c>
      <c r="N28" s="4">
        <v>1</v>
      </c>
      <c r="O28" s="5">
        <v>2407.125</v>
      </c>
      <c r="P28" s="6">
        <v>3.56</v>
      </c>
      <c r="Q28" s="5">
        <v>6585.11</v>
      </c>
      <c r="R28" s="7">
        <v>3.9</v>
      </c>
      <c r="S28" s="5">
        <v>2876.7375000000002</v>
      </c>
      <c r="T28" s="8">
        <v>0.91</v>
      </c>
      <c r="U28" s="5">
        <v>201.37162499999999</v>
      </c>
      <c r="AL28" s="5" t="str">
        <f t="shared" si="8"/>
        <v/>
      </c>
      <c r="AN28" s="5" t="str">
        <f t="shared" si="9"/>
        <v/>
      </c>
      <c r="AP28" s="5" t="str">
        <f t="shared" si="10"/>
        <v/>
      </c>
      <c r="AS28" s="5">
        <f t="shared" si="5"/>
        <v>12070.344125</v>
      </c>
      <c r="AT28" s="11">
        <f t="shared" si="6"/>
        <v>2.1464840986242808</v>
      </c>
      <c r="AU28" s="5">
        <f t="shared" si="11"/>
        <v>2146.4840986242807</v>
      </c>
    </row>
    <row r="29" spans="1:47" x14ac:dyDescent="0.25">
      <c r="A29" s="1" t="s">
        <v>115</v>
      </c>
      <c r="B29" s="1" t="s">
        <v>116</v>
      </c>
      <c r="C29" s="1" t="s">
        <v>117</v>
      </c>
      <c r="D29" s="1" t="s">
        <v>68</v>
      </c>
      <c r="E29" s="1" t="s">
        <v>58</v>
      </c>
      <c r="F29" s="1" t="s">
        <v>59</v>
      </c>
      <c r="G29" s="1" t="s">
        <v>52</v>
      </c>
      <c r="H29" s="1" t="s">
        <v>53</v>
      </c>
      <c r="I29" s="2">
        <v>80</v>
      </c>
      <c r="J29" s="2">
        <v>38.54</v>
      </c>
      <c r="K29" s="2">
        <f t="shared" si="0"/>
        <v>13.5</v>
      </c>
      <c r="L29" s="2">
        <f t="shared" si="1"/>
        <v>0</v>
      </c>
      <c r="P29" s="6">
        <v>2.16</v>
      </c>
      <c r="Q29" s="5">
        <v>2853.9</v>
      </c>
      <c r="R29" s="7">
        <v>4.1900000000000004</v>
      </c>
      <c r="S29" s="5">
        <v>2207.6062499999998</v>
      </c>
      <c r="T29" s="8">
        <v>7.15</v>
      </c>
      <c r="U29" s="5">
        <v>1130.1468749999999</v>
      </c>
      <c r="AL29" s="5" t="str">
        <f t="shared" si="8"/>
        <v/>
      </c>
      <c r="AN29" s="5" t="str">
        <f t="shared" si="9"/>
        <v/>
      </c>
      <c r="AP29" s="5" t="str">
        <f t="shared" si="10"/>
        <v/>
      </c>
      <c r="AS29" s="5">
        <f t="shared" si="5"/>
        <v>6191.6531250000007</v>
      </c>
      <c r="AT29" s="11">
        <f t="shared" si="6"/>
        <v>1.1010692685623691</v>
      </c>
      <c r="AU29" s="5">
        <f t="shared" si="11"/>
        <v>1101.069268562369</v>
      </c>
    </row>
    <row r="30" spans="1:47" x14ac:dyDescent="0.25">
      <c r="A30" s="1" t="s">
        <v>118</v>
      </c>
      <c r="B30" s="1" t="s">
        <v>116</v>
      </c>
      <c r="C30" s="1" t="s">
        <v>117</v>
      </c>
      <c r="D30" s="1" t="s">
        <v>68</v>
      </c>
      <c r="E30" s="1" t="s">
        <v>62</v>
      </c>
      <c r="F30" s="1" t="s">
        <v>61</v>
      </c>
      <c r="G30" s="1" t="s">
        <v>52</v>
      </c>
      <c r="H30" s="1" t="s">
        <v>53</v>
      </c>
      <c r="I30" s="2">
        <v>80</v>
      </c>
      <c r="J30" s="2">
        <v>39.25</v>
      </c>
      <c r="K30" s="2">
        <f t="shared" si="0"/>
        <v>39.25</v>
      </c>
      <c r="L30" s="2">
        <f t="shared" si="1"/>
        <v>0</v>
      </c>
      <c r="N30" s="4">
        <v>10.92</v>
      </c>
      <c r="O30" s="5">
        <v>15020.46</v>
      </c>
      <c r="P30" s="6">
        <v>14.77</v>
      </c>
      <c r="Q30" s="5">
        <v>15611.89</v>
      </c>
      <c r="R30" s="7">
        <v>7.84</v>
      </c>
      <c r="S30" s="5">
        <v>3304.56</v>
      </c>
      <c r="AB30" s="10">
        <v>5.72</v>
      </c>
      <c r="AC30" s="5">
        <v>270.6164</v>
      </c>
      <c r="AL30" s="5" t="str">
        <f t="shared" si="8"/>
        <v/>
      </c>
      <c r="AN30" s="5" t="str">
        <f t="shared" si="9"/>
        <v/>
      </c>
      <c r="AP30" s="5" t="str">
        <f t="shared" si="10"/>
        <v/>
      </c>
      <c r="AS30" s="5">
        <f t="shared" si="5"/>
        <v>34207.526399999995</v>
      </c>
      <c r="AT30" s="11">
        <f t="shared" si="6"/>
        <v>6.0831663712711492</v>
      </c>
      <c r="AU30" s="5">
        <f t="shared" si="11"/>
        <v>6083.1663712711497</v>
      </c>
    </row>
    <row r="31" spans="1:47" x14ac:dyDescent="0.25">
      <c r="A31" s="1" t="s">
        <v>118</v>
      </c>
      <c r="B31" s="1" t="s">
        <v>116</v>
      </c>
      <c r="C31" s="1" t="s">
        <v>117</v>
      </c>
      <c r="D31" s="1" t="s">
        <v>68</v>
      </c>
      <c r="E31" s="1" t="s">
        <v>63</v>
      </c>
      <c r="F31" s="1" t="s">
        <v>61</v>
      </c>
      <c r="G31" s="1" t="s">
        <v>52</v>
      </c>
      <c r="H31" s="1" t="s">
        <v>53</v>
      </c>
      <c r="I31" s="2">
        <v>80</v>
      </c>
      <c r="J31" s="2">
        <v>38.590000000000003</v>
      </c>
      <c r="K31" s="2">
        <f t="shared" si="0"/>
        <v>35.86</v>
      </c>
      <c r="L31" s="2">
        <f t="shared" si="1"/>
        <v>0</v>
      </c>
      <c r="N31" s="4">
        <v>4.79</v>
      </c>
      <c r="O31" s="5">
        <v>6856.8675000000003</v>
      </c>
      <c r="P31" s="6">
        <v>14.08</v>
      </c>
      <c r="Q31" s="5">
        <v>15535.2575</v>
      </c>
      <c r="R31" s="7">
        <v>13.28</v>
      </c>
      <c r="S31" s="5">
        <v>6044.3099999999986</v>
      </c>
      <c r="T31" s="8">
        <v>1.1299999999999999</v>
      </c>
      <c r="U31" s="5">
        <v>150.47550000000001</v>
      </c>
      <c r="AB31" s="10">
        <v>2.58</v>
      </c>
      <c r="AC31" s="5">
        <v>119.0348</v>
      </c>
      <c r="AL31" s="5" t="str">
        <f t="shared" si="8"/>
        <v/>
      </c>
      <c r="AN31" s="5" t="str">
        <f t="shared" si="9"/>
        <v/>
      </c>
      <c r="AP31" s="5" t="str">
        <f t="shared" si="10"/>
        <v/>
      </c>
      <c r="AS31" s="5">
        <f t="shared" si="5"/>
        <v>28705.945299999999</v>
      </c>
      <c r="AT31" s="11">
        <f t="shared" si="6"/>
        <v>5.1048134572077428</v>
      </c>
      <c r="AU31" s="5">
        <f t="shared" si="11"/>
        <v>5104.8134572077433</v>
      </c>
    </row>
    <row r="32" spans="1:47" x14ac:dyDescent="0.25">
      <c r="A32" s="1" t="s">
        <v>119</v>
      </c>
      <c r="B32" s="1" t="s">
        <v>120</v>
      </c>
      <c r="C32" s="1" t="s">
        <v>121</v>
      </c>
      <c r="D32" s="1" t="s">
        <v>72</v>
      </c>
      <c r="E32" s="1" t="s">
        <v>109</v>
      </c>
      <c r="F32" s="1" t="s">
        <v>61</v>
      </c>
      <c r="G32" s="1" t="s">
        <v>52</v>
      </c>
      <c r="H32" s="1" t="s">
        <v>53</v>
      </c>
      <c r="I32" s="2">
        <v>113.98</v>
      </c>
      <c r="J32" s="2">
        <v>8.32</v>
      </c>
      <c r="K32" s="2">
        <f t="shared" si="0"/>
        <v>8.31</v>
      </c>
      <c r="L32" s="2">
        <f t="shared" si="1"/>
        <v>0</v>
      </c>
      <c r="P32" s="6">
        <v>7.53</v>
      </c>
      <c r="Q32" s="5">
        <v>9481.2900000000009</v>
      </c>
      <c r="R32" s="7">
        <v>0.78</v>
      </c>
      <c r="S32" s="5">
        <v>328.77</v>
      </c>
      <c r="AL32" s="5" t="str">
        <f t="shared" si="8"/>
        <v/>
      </c>
      <c r="AN32" s="5" t="str">
        <f t="shared" si="9"/>
        <v/>
      </c>
      <c r="AP32" s="5" t="str">
        <f t="shared" si="10"/>
        <v/>
      </c>
      <c r="AS32" s="5">
        <f t="shared" si="5"/>
        <v>9810.0600000000013</v>
      </c>
      <c r="AT32" s="11">
        <f t="shared" si="6"/>
        <v>1.7445350006995031</v>
      </c>
      <c r="AU32" s="5">
        <f t="shared" si="11"/>
        <v>1744.5350006995031</v>
      </c>
    </row>
    <row r="33" spans="1:47" x14ac:dyDescent="0.25">
      <c r="A33" s="1" t="s">
        <v>119</v>
      </c>
      <c r="B33" s="1" t="s">
        <v>120</v>
      </c>
      <c r="C33" s="1" t="s">
        <v>121</v>
      </c>
      <c r="D33" s="1" t="s">
        <v>72</v>
      </c>
      <c r="E33" s="1" t="s">
        <v>122</v>
      </c>
      <c r="F33" s="1" t="s">
        <v>61</v>
      </c>
      <c r="G33" s="1" t="s">
        <v>52</v>
      </c>
      <c r="H33" s="1" t="s">
        <v>53</v>
      </c>
      <c r="I33" s="2">
        <v>113.98</v>
      </c>
      <c r="J33" s="2">
        <v>40.01</v>
      </c>
      <c r="K33" s="2">
        <f t="shared" si="0"/>
        <v>36.630000000000003</v>
      </c>
      <c r="L33" s="2">
        <f t="shared" si="1"/>
        <v>0</v>
      </c>
      <c r="N33" s="4">
        <v>6.7799999999999994</v>
      </c>
      <c r="O33" s="5">
        <v>10519.13625</v>
      </c>
      <c r="P33" s="6">
        <v>16.850000000000001</v>
      </c>
      <c r="Q33" s="5">
        <v>20474.09</v>
      </c>
      <c r="R33" s="7">
        <v>9.0299999999999994</v>
      </c>
      <c r="S33" s="5">
        <v>3836.7037500000001</v>
      </c>
      <c r="T33" s="8">
        <v>3.97</v>
      </c>
      <c r="U33" s="5">
        <v>502.00650000000007</v>
      </c>
      <c r="AL33" s="5" t="str">
        <f t="shared" si="8"/>
        <v/>
      </c>
      <c r="AN33" s="5" t="str">
        <f t="shared" si="9"/>
        <v/>
      </c>
      <c r="AP33" s="5" t="str">
        <f t="shared" si="10"/>
        <v/>
      </c>
      <c r="AS33" s="5">
        <f t="shared" si="5"/>
        <v>35331.936500000003</v>
      </c>
      <c r="AT33" s="11">
        <f t="shared" si="6"/>
        <v>6.2831215983125785</v>
      </c>
      <c r="AU33" s="5">
        <f t="shared" si="11"/>
        <v>6283.1215983125785</v>
      </c>
    </row>
    <row r="34" spans="1:47" x14ac:dyDescent="0.25">
      <c r="A34" s="1" t="s">
        <v>119</v>
      </c>
      <c r="B34" s="1" t="s">
        <v>120</v>
      </c>
      <c r="C34" s="1" t="s">
        <v>121</v>
      </c>
      <c r="D34" s="1" t="s">
        <v>72</v>
      </c>
      <c r="E34" s="1" t="s">
        <v>77</v>
      </c>
      <c r="F34" s="1" t="s">
        <v>61</v>
      </c>
      <c r="G34" s="1" t="s">
        <v>52</v>
      </c>
      <c r="H34" s="1" t="s">
        <v>53</v>
      </c>
      <c r="I34" s="2">
        <v>113.98</v>
      </c>
      <c r="J34" s="2">
        <v>37.049999999999997</v>
      </c>
      <c r="K34" s="2">
        <f t="shared" si="0"/>
        <v>10.520000000000001</v>
      </c>
      <c r="L34" s="2">
        <f t="shared" si="1"/>
        <v>0</v>
      </c>
      <c r="N34" s="4">
        <v>0.65</v>
      </c>
      <c r="O34" s="5">
        <v>894.07500000000005</v>
      </c>
      <c r="P34" s="6">
        <v>5.34</v>
      </c>
      <c r="Q34" s="5">
        <v>6801.7950000000001</v>
      </c>
      <c r="R34" s="7">
        <v>4</v>
      </c>
      <c r="S34" s="5">
        <v>1831.4175</v>
      </c>
      <c r="T34" s="8">
        <v>0.38</v>
      </c>
      <c r="U34" s="5">
        <v>70.811999999999998</v>
      </c>
      <c r="Z34" s="9">
        <v>0.08</v>
      </c>
      <c r="AA34" s="5">
        <v>7.0811999999999999</v>
      </c>
      <c r="AB34" s="10">
        <v>7.0000000000000007E-2</v>
      </c>
      <c r="AC34" s="5">
        <v>5.5762000000000009</v>
      </c>
      <c r="AL34" s="5" t="str">
        <f t="shared" si="8"/>
        <v/>
      </c>
      <c r="AN34" s="5" t="str">
        <f t="shared" si="9"/>
        <v/>
      </c>
      <c r="AP34" s="5" t="str">
        <f t="shared" si="10"/>
        <v/>
      </c>
      <c r="AS34" s="5">
        <f t="shared" si="5"/>
        <v>9610.7569000000003</v>
      </c>
      <c r="AT34" s="11">
        <f t="shared" si="6"/>
        <v>1.7090926860043927</v>
      </c>
      <c r="AU34" s="5">
        <f t="shared" si="11"/>
        <v>1709.0926860043928</v>
      </c>
    </row>
    <row r="35" spans="1:47" x14ac:dyDescent="0.25">
      <c r="A35" s="1" t="s">
        <v>119</v>
      </c>
      <c r="B35" s="1" t="s">
        <v>120</v>
      </c>
      <c r="C35" s="1" t="s">
        <v>121</v>
      </c>
      <c r="D35" s="1" t="s">
        <v>72</v>
      </c>
      <c r="E35" s="1" t="s">
        <v>110</v>
      </c>
      <c r="F35" s="1" t="s">
        <v>61</v>
      </c>
      <c r="G35" s="1" t="s">
        <v>52</v>
      </c>
      <c r="H35" s="1" t="s">
        <v>53</v>
      </c>
      <c r="I35" s="2">
        <v>113.98</v>
      </c>
      <c r="J35" s="2">
        <v>27.05</v>
      </c>
      <c r="K35" s="2">
        <f t="shared" si="0"/>
        <v>5.08</v>
      </c>
      <c r="L35" s="2">
        <f t="shared" si="1"/>
        <v>0</v>
      </c>
      <c r="P35" s="6">
        <v>4.08</v>
      </c>
      <c r="Q35" s="5">
        <v>7546.98</v>
      </c>
      <c r="R35" s="7">
        <v>0.8</v>
      </c>
      <c r="S35" s="5">
        <v>590.1</v>
      </c>
      <c r="Z35" s="9">
        <v>0.17</v>
      </c>
      <c r="AA35" s="5">
        <v>15.047549999999999</v>
      </c>
      <c r="AB35" s="10">
        <v>0.03</v>
      </c>
      <c r="AC35" s="5">
        <v>2.3898000000000001</v>
      </c>
      <c r="AL35" s="5" t="str">
        <f t="shared" si="8"/>
        <v/>
      </c>
      <c r="AN35" s="5" t="str">
        <f t="shared" si="9"/>
        <v/>
      </c>
      <c r="AP35" s="5" t="str">
        <f t="shared" si="10"/>
        <v/>
      </c>
      <c r="AS35" s="5">
        <f t="shared" si="5"/>
        <v>8154.5173500000001</v>
      </c>
      <c r="AT35" s="11">
        <f t="shared" si="6"/>
        <v>1.4501278209191746</v>
      </c>
      <c r="AU35" s="5">
        <f t="shared" si="11"/>
        <v>1450.1278209191746</v>
      </c>
    </row>
    <row r="36" spans="1:47" x14ac:dyDescent="0.25">
      <c r="A36" s="1" t="s">
        <v>123</v>
      </c>
      <c r="B36" s="1" t="s">
        <v>124</v>
      </c>
      <c r="C36" s="1" t="s">
        <v>125</v>
      </c>
      <c r="D36" s="1" t="s">
        <v>72</v>
      </c>
      <c r="E36" s="1" t="s">
        <v>60</v>
      </c>
      <c r="F36" s="1" t="s">
        <v>61</v>
      </c>
      <c r="G36" s="1" t="s">
        <v>52</v>
      </c>
      <c r="H36" s="1" t="s">
        <v>53</v>
      </c>
      <c r="I36" s="2">
        <v>130.16</v>
      </c>
      <c r="J36" s="2">
        <v>38.86</v>
      </c>
      <c r="K36" s="2">
        <f t="shared" si="0"/>
        <v>25.58</v>
      </c>
      <c r="L36" s="2">
        <f t="shared" si="1"/>
        <v>0</v>
      </c>
      <c r="N36" s="4">
        <v>2.02</v>
      </c>
      <c r="O36" s="5">
        <v>2778.51</v>
      </c>
      <c r="P36" s="6">
        <v>11.04</v>
      </c>
      <c r="Q36" s="5">
        <v>11669.28</v>
      </c>
      <c r="R36" s="7">
        <v>9.8000000000000007</v>
      </c>
      <c r="S36" s="5">
        <v>4130.7000000000007</v>
      </c>
      <c r="T36" s="8">
        <v>2.72</v>
      </c>
      <c r="U36" s="5">
        <v>343.94400000000002</v>
      </c>
      <c r="AL36" s="5" t="str">
        <f t="shared" si="8"/>
        <v/>
      </c>
      <c r="AN36" s="5" t="str">
        <f t="shared" si="9"/>
        <v/>
      </c>
      <c r="AP36" s="5" t="str">
        <f t="shared" si="10"/>
        <v/>
      </c>
      <c r="AS36" s="5">
        <f t="shared" si="5"/>
        <v>18922.434000000001</v>
      </c>
      <c r="AT36" s="11">
        <f t="shared" si="6"/>
        <v>3.3649996443881376</v>
      </c>
      <c r="AU36" s="5">
        <f t="shared" si="11"/>
        <v>3364.9996443881378</v>
      </c>
    </row>
    <row r="37" spans="1:47" x14ac:dyDescent="0.25">
      <c r="A37" s="1" t="s">
        <v>123</v>
      </c>
      <c r="B37" s="1" t="s">
        <v>124</v>
      </c>
      <c r="C37" s="1" t="s">
        <v>125</v>
      </c>
      <c r="D37" s="1" t="s">
        <v>72</v>
      </c>
      <c r="E37" s="1" t="s">
        <v>88</v>
      </c>
      <c r="F37" s="1" t="s">
        <v>61</v>
      </c>
      <c r="G37" s="1" t="s">
        <v>52</v>
      </c>
      <c r="H37" s="1" t="s">
        <v>53</v>
      </c>
      <c r="I37" s="2">
        <v>130.16</v>
      </c>
      <c r="J37" s="2">
        <v>23.05</v>
      </c>
      <c r="K37" s="2">
        <f t="shared" si="0"/>
        <v>5.8000000000000007</v>
      </c>
      <c r="L37" s="2">
        <f t="shared" si="1"/>
        <v>0</v>
      </c>
      <c r="R37" s="7">
        <v>4.99</v>
      </c>
      <c r="S37" s="5">
        <v>2103.2849999999999</v>
      </c>
      <c r="T37" s="8">
        <v>0.81</v>
      </c>
      <c r="U37" s="5">
        <v>102.42449999999999</v>
      </c>
      <c r="AL37" s="5" t="str">
        <f t="shared" si="8"/>
        <v/>
      </c>
      <c r="AN37" s="5" t="str">
        <f t="shared" si="9"/>
        <v/>
      </c>
      <c r="AP37" s="5" t="str">
        <f t="shared" si="10"/>
        <v/>
      </c>
      <c r="AS37" s="5">
        <f t="shared" si="5"/>
        <v>2205.7094999999999</v>
      </c>
      <c r="AT37" s="11">
        <f t="shared" si="6"/>
        <v>0.3922440254315876</v>
      </c>
      <c r="AU37" s="5">
        <f t="shared" si="11"/>
        <v>392.2440254315876</v>
      </c>
    </row>
    <row r="38" spans="1:47" x14ac:dyDescent="0.25">
      <c r="A38" s="1" t="s">
        <v>126</v>
      </c>
      <c r="B38" s="1" t="s">
        <v>127</v>
      </c>
      <c r="C38" s="1" t="s">
        <v>128</v>
      </c>
      <c r="D38" s="1" t="s">
        <v>68</v>
      </c>
      <c r="E38" s="1" t="s">
        <v>77</v>
      </c>
      <c r="F38" s="1" t="s">
        <v>61</v>
      </c>
      <c r="G38" s="1" t="s">
        <v>52</v>
      </c>
      <c r="H38" s="1" t="s">
        <v>53</v>
      </c>
      <c r="I38" s="2">
        <v>7.02</v>
      </c>
      <c r="J38" s="2">
        <v>2.62</v>
      </c>
      <c r="K38" s="2">
        <f t="shared" si="0"/>
        <v>0.95000000000000007</v>
      </c>
      <c r="L38" s="2">
        <f t="shared" si="1"/>
        <v>0</v>
      </c>
      <c r="Z38" s="9">
        <v>0.03</v>
      </c>
      <c r="AA38" s="5">
        <v>2.6554500000000001</v>
      </c>
      <c r="AB38" s="10">
        <v>0.92</v>
      </c>
      <c r="AC38" s="5">
        <v>73.287200000000013</v>
      </c>
      <c r="AL38" s="5" t="str">
        <f t="shared" si="8"/>
        <v/>
      </c>
      <c r="AN38" s="5" t="str">
        <f t="shared" si="9"/>
        <v/>
      </c>
      <c r="AP38" s="5" t="str">
        <f t="shared" si="10"/>
        <v/>
      </c>
      <c r="AS38" s="5">
        <f t="shared" si="5"/>
        <v>75.942650000000015</v>
      </c>
      <c r="AT38" s="11">
        <f t="shared" si="6"/>
        <v>1.3504974584342208E-2</v>
      </c>
      <c r="AU38" s="5">
        <f t="shared" si="11"/>
        <v>13.504974584342209</v>
      </c>
    </row>
    <row r="39" spans="1:47" x14ac:dyDescent="0.25">
      <c r="A39" s="1" t="s">
        <v>126</v>
      </c>
      <c r="B39" s="1" t="s">
        <v>127</v>
      </c>
      <c r="C39" s="1" t="s">
        <v>128</v>
      </c>
      <c r="D39" s="1" t="s">
        <v>68</v>
      </c>
      <c r="E39" s="1" t="s">
        <v>110</v>
      </c>
      <c r="F39" s="1" t="s">
        <v>61</v>
      </c>
      <c r="G39" s="1" t="s">
        <v>52</v>
      </c>
      <c r="H39" s="1" t="s">
        <v>53</v>
      </c>
      <c r="I39" s="2">
        <v>7.02</v>
      </c>
      <c r="J39" s="2">
        <v>4.4000000000000004</v>
      </c>
      <c r="K39" s="2">
        <f t="shared" si="0"/>
        <v>1.6400000000000001</v>
      </c>
      <c r="L39" s="2">
        <f t="shared" si="1"/>
        <v>0</v>
      </c>
      <c r="Z39" s="9">
        <v>0.96</v>
      </c>
      <c r="AA39" s="5">
        <v>84.978823529411699</v>
      </c>
      <c r="AB39" s="10">
        <v>0.68</v>
      </c>
      <c r="AC39" s="5">
        <v>54.168800000000012</v>
      </c>
      <c r="AL39" s="5" t="str">
        <f t="shared" si="8"/>
        <v/>
      </c>
      <c r="AN39" s="5" t="str">
        <f t="shared" si="9"/>
        <v/>
      </c>
      <c r="AP39" s="5" t="str">
        <f t="shared" si="10"/>
        <v/>
      </c>
      <c r="AS39" s="5">
        <f t="shared" si="5"/>
        <v>139.1476235294117</v>
      </c>
      <c r="AT39" s="11">
        <f t="shared" si="6"/>
        <v>2.4744792540638529E-2</v>
      </c>
      <c r="AU39" s="5">
        <f t="shared" si="11"/>
        <v>24.744792540638528</v>
      </c>
    </row>
    <row r="40" spans="1:47" x14ac:dyDescent="0.25">
      <c r="A40" s="1" t="s">
        <v>129</v>
      </c>
      <c r="B40" s="1" t="s">
        <v>130</v>
      </c>
      <c r="C40" s="1" t="s">
        <v>131</v>
      </c>
      <c r="D40" s="1" t="s">
        <v>68</v>
      </c>
      <c r="E40" s="1" t="s">
        <v>50</v>
      </c>
      <c r="F40" s="1" t="s">
        <v>51</v>
      </c>
      <c r="G40" s="1" t="s">
        <v>52</v>
      </c>
      <c r="H40" s="1" t="s">
        <v>53</v>
      </c>
      <c r="I40" s="2">
        <v>65</v>
      </c>
      <c r="J40" s="2">
        <v>6.4</v>
      </c>
      <c r="K40" s="2">
        <f t="shared" si="0"/>
        <v>4.17</v>
      </c>
      <c r="L40" s="2">
        <f t="shared" si="1"/>
        <v>0</v>
      </c>
      <c r="P40" s="6">
        <v>0.92</v>
      </c>
      <c r="Q40" s="5">
        <v>972.44</v>
      </c>
      <c r="R40" s="7">
        <v>3.08</v>
      </c>
      <c r="S40" s="5">
        <v>1298.22</v>
      </c>
      <c r="T40" s="8">
        <v>0.17</v>
      </c>
      <c r="U40" s="5">
        <v>21.496500000000001</v>
      </c>
      <c r="AL40" s="5" t="str">
        <f t="shared" si="8"/>
        <v/>
      </c>
      <c r="AN40" s="5" t="str">
        <f t="shared" si="9"/>
        <v/>
      </c>
      <c r="AP40" s="5" t="str">
        <f t="shared" si="10"/>
        <v/>
      </c>
      <c r="AS40" s="5">
        <f t="shared" si="5"/>
        <v>2292.1565000000001</v>
      </c>
      <c r="AT40" s="11">
        <f t="shared" si="6"/>
        <v>0.40761700145879537</v>
      </c>
      <c r="AU40" s="5">
        <f t="shared" si="11"/>
        <v>407.61700145879536</v>
      </c>
    </row>
    <row r="41" spans="1:47" x14ac:dyDescent="0.25">
      <c r="A41" s="1" t="s">
        <v>129</v>
      </c>
      <c r="B41" s="1" t="s">
        <v>130</v>
      </c>
      <c r="C41" s="1" t="s">
        <v>131</v>
      </c>
      <c r="D41" s="1" t="s">
        <v>68</v>
      </c>
      <c r="E41" s="1" t="s">
        <v>94</v>
      </c>
      <c r="F41" s="1" t="s">
        <v>51</v>
      </c>
      <c r="G41" s="1" t="s">
        <v>52</v>
      </c>
      <c r="H41" s="1" t="s">
        <v>53</v>
      </c>
      <c r="I41" s="2">
        <v>65</v>
      </c>
      <c r="J41" s="2">
        <v>18.61</v>
      </c>
      <c r="K41" s="2">
        <f t="shared" si="0"/>
        <v>5.46</v>
      </c>
      <c r="L41" s="2">
        <f t="shared" si="1"/>
        <v>0</v>
      </c>
      <c r="R41" s="7">
        <v>1.1200000000000001</v>
      </c>
      <c r="S41" s="5">
        <v>472.08</v>
      </c>
      <c r="T41" s="8">
        <v>4.34</v>
      </c>
      <c r="U41" s="5">
        <v>548.79300000000001</v>
      </c>
      <c r="AL41" s="5" t="str">
        <f t="shared" si="8"/>
        <v/>
      </c>
      <c r="AN41" s="5" t="str">
        <f t="shared" si="9"/>
        <v/>
      </c>
      <c r="AP41" s="5" t="str">
        <f t="shared" si="10"/>
        <v/>
      </c>
      <c r="AS41" s="5">
        <f t="shared" si="5"/>
        <v>1020.873</v>
      </c>
      <c r="AT41" s="11">
        <f t="shared" si="6"/>
        <v>0.18154309757219667</v>
      </c>
      <c r="AU41" s="5">
        <f t="shared" si="11"/>
        <v>181.54309757219667</v>
      </c>
    </row>
    <row r="42" spans="1:47" x14ac:dyDescent="0.25">
      <c r="A42" s="1" t="s">
        <v>129</v>
      </c>
      <c r="B42" s="1" t="s">
        <v>130</v>
      </c>
      <c r="C42" s="1" t="s">
        <v>131</v>
      </c>
      <c r="D42" s="1" t="s">
        <v>68</v>
      </c>
      <c r="E42" s="1" t="s">
        <v>56</v>
      </c>
      <c r="F42" s="1" t="s">
        <v>51</v>
      </c>
      <c r="G42" s="1" t="s">
        <v>52</v>
      </c>
      <c r="H42" s="1" t="s">
        <v>53</v>
      </c>
      <c r="I42" s="2">
        <v>65</v>
      </c>
      <c r="J42" s="2">
        <v>38.49</v>
      </c>
      <c r="K42" s="2">
        <f t="shared" si="0"/>
        <v>2.64</v>
      </c>
      <c r="L42" s="2">
        <f t="shared" si="1"/>
        <v>0</v>
      </c>
      <c r="R42" s="7">
        <v>1.53</v>
      </c>
      <c r="S42" s="5">
        <v>644.89499999999998</v>
      </c>
      <c r="T42" s="8">
        <v>1.1100000000000001</v>
      </c>
      <c r="U42" s="5">
        <v>140.3595</v>
      </c>
      <c r="AL42" s="5" t="str">
        <f t="shared" si="8"/>
        <v/>
      </c>
      <c r="AN42" s="5" t="str">
        <f t="shared" si="9"/>
        <v/>
      </c>
      <c r="AP42" s="5" t="str">
        <f t="shared" si="10"/>
        <v/>
      </c>
      <c r="AS42" s="5">
        <f t="shared" si="5"/>
        <v>785.25450000000001</v>
      </c>
      <c r="AT42" s="11">
        <f t="shared" si="6"/>
        <v>0.13964277075846507</v>
      </c>
      <c r="AU42" s="5">
        <f t="shared" si="11"/>
        <v>139.64277075846505</v>
      </c>
    </row>
    <row r="43" spans="1:47" x14ac:dyDescent="0.25">
      <c r="A43" s="1" t="s">
        <v>129</v>
      </c>
      <c r="B43" s="1" t="s">
        <v>130</v>
      </c>
      <c r="C43" s="1" t="s">
        <v>131</v>
      </c>
      <c r="D43" s="1" t="s">
        <v>68</v>
      </c>
      <c r="E43" s="1" t="s">
        <v>95</v>
      </c>
      <c r="F43" s="1" t="s">
        <v>51</v>
      </c>
      <c r="G43" s="1" t="s">
        <v>52</v>
      </c>
      <c r="H43" s="1" t="s">
        <v>53</v>
      </c>
      <c r="I43" s="2">
        <v>65</v>
      </c>
      <c r="J43" s="2">
        <v>0.11</v>
      </c>
      <c r="K43" s="2">
        <f t="shared" si="0"/>
        <v>0.1</v>
      </c>
      <c r="L43" s="2">
        <f t="shared" si="1"/>
        <v>0</v>
      </c>
      <c r="R43" s="7">
        <v>0.08</v>
      </c>
      <c r="S43" s="5">
        <v>33.72</v>
      </c>
      <c r="T43" s="8">
        <v>0.02</v>
      </c>
      <c r="U43" s="5">
        <v>2.5289999999999999</v>
      </c>
      <c r="AL43" s="5" t="str">
        <f t="shared" si="8"/>
        <v/>
      </c>
      <c r="AN43" s="5" t="str">
        <f t="shared" si="9"/>
        <v/>
      </c>
      <c r="AP43" s="5" t="str">
        <f t="shared" si="10"/>
        <v/>
      </c>
      <c r="AS43" s="5">
        <f t="shared" si="5"/>
        <v>36.248999999999995</v>
      </c>
      <c r="AT43" s="11">
        <f t="shared" si="6"/>
        <v>6.4462041251894756E-3</v>
      </c>
      <c r="AU43" s="5">
        <f t="shared" si="11"/>
        <v>6.4462041251894755</v>
      </c>
    </row>
    <row r="44" spans="1:47" x14ac:dyDescent="0.25">
      <c r="B44" s="29" t="s">
        <v>139</v>
      </c>
    </row>
    <row r="45" spans="1:47" x14ac:dyDescent="0.25">
      <c r="B45" s="30" t="s">
        <v>140</v>
      </c>
      <c r="C45" s="30" t="s">
        <v>142</v>
      </c>
      <c r="D45" s="30" t="s">
        <v>143</v>
      </c>
      <c r="K45" s="2">
        <f>SUM(N45,P45,R45,T45,V45,X45,Z45,AB45,AE45,AG45,AI45)</f>
        <v>2.14</v>
      </c>
      <c r="L45" s="2">
        <f>SUM(M45,AD45,AK45,AM45,AO45,AQ45,AR45)</f>
        <v>0</v>
      </c>
      <c r="AG45" s="9">
        <v>2.14</v>
      </c>
      <c r="AH45" s="5">
        <v>2120.34</v>
      </c>
      <c r="AL45" s="5" t="str">
        <f>IF(AK45&gt;0,AK45*$AL$1,"")</f>
        <v/>
      </c>
      <c r="AN45" s="5" t="str">
        <f>IF(AM45&gt;0,AM45*$AN$1,"")</f>
        <v/>
      </c>
      <c r="AP45" s="5" t="str">
        <f>IF(AO45&gt;0,AO45*$AP$1,"")</f>
        <v/>
      </c>
      <c r="AS45" s="5">
        <f>SUM(O45,Q45,S45,U45,W45,Y45,AA45,AC45,AF45,AH45,AJ45)</f>
        <v>2120.34</v>
      </c>
      <c r="AT45" s="11">
        <f>(AS45/$AS$53)*100</f>
        <v>0.37706266255080845</v>
      </c>
      <c r="AU45" s="5">
        <f>(AT45/100)*$AU$1</f>
        <v>377.06266255080845</v>
      </c>
    </row>
    <row r="46" spans="1:47" x14ac:dyDescent="0.25">
      <c r="B46" s="29" t="s">
        <v>136</v>
      </c>
    </row>
    <row r="47" spans="1:47" x14ac:dyDescent="0.25">
      <c r="B47" s="1" t="s">
        <v>132</v>
      </c>
      <c r="C47" s="1" t="s">
        <v>134</v>
      </c>
      <c r="D47" s="1" t="s">
        <v>135</v>
      </c>
      <c r="K47" s="2">
        <f>SUM(N47,P47,R47,T47,V47,X47,Z47,AB47,AE47,AG47,AI47)</f>
        <v>5.42</v>
      </c>
      <c r="L47" s="2">
        <f>SUM(M47,AD47,AK47,AM47,AO47,AQ47,AR47)</f>
        <v>0</v>
      </c>
      <c r="AG47" s="9">
        <v>5.42</v>
      </c>
      <c r="AH47" s="5">
        <v>4583.1499999999996</v>
      </c>
      <c r="AL47" s="5" t="str">
        <f t="shared" si="8"/>
        <v/>
      </c>
      <c r="AN47" s="5" t="str">
        <f t="shared" si="9"/>
        <v/>
      </c>
      <c r="AP47" s="5" t="str">
        <f t="shared" si="10"/>
        <v/>
      </c>
      <c r="AS47" s="5">
        <f>SUM(O47,Q47,S47,U47,W47,Y47,AA47,AC47,AF47,AH47,AJ47)</f>
        <v>4583.1499999999996</v>
      </c>
      <c r="AT47" s="11">
        <f>(AS47/$AS$53)*100</f>
        <v>0.81502718520130613</v>
      </c>
      <c r="AU47" s="5">
        <f t="shared" si="11"/>
        <v>815.02718520130611</v>
      </c>
    </row>
    <row r="48" spans="1:47" x14ac:dyDescent="0.25">
      <c r="B48" s="29" t="s">
        <v>138</v>
      </c>
    </row>
    <row r="49" spans="1:47" x14ac:dyDescent="0.25">
      <c r="B49" s="1" t="s">
        <v>49</v>
      </c>
      <c r="C49" s="1" t="s">
        <v>137</v>
      </c>
      <c r="D49" s="1" t="s">
        <v>72</v>
      </c>
      <c r="K49" s="2">
        <f>SUM(N49,P49,R49,T49,V49,X49,Z49,AB49,AE49,AG49,AI49)</f>
        <v>6.85</v>
      </c>
      <c r="L49" s="2">
        <f>SUM(M49,AD49,AK49,AM49,AO49,AQ49,AR49)</f>
        <v>0</v>
      </c>
      <c r="AG49" s="9">
        <v>6.85</v>
      </c>
      <c r="AH49" s="5">
        <v>7058.65</v>
      </c>
      <c r="AL49" s="5" t="str">
        <f t="shared" ref="AL49:AL50" si="12">IF(AK49&gt;0,AK49*$AL$1,"")</f>
        <v/>
      </c>
      <c r="AN49" s="5" t="str">
        <f t="shared" ref="AN49:AN50" si="13">IF(AM49&gt;0,AM49*$AN$1,"")</f>
        <v/>
      </c>
      <c r="AP49" s="5" t="str">
        <f t="shared" ref="AP49:AP50" si="14">IF(AO49&gt;0,AO49*$AP$1,"")</f>
        <v/>
      </c>
      <c r="AS49" s="5">
        <f>SUM(O49,Q49,S49,U49,W49,Y49,AA49,AC49,AF49,AH49,AJ49)</f>
        <v>7058.65</v>
      </c>
      <c r="AT49" s="11">
        <f>(AS49/$AS$53)*100</f>
        <v>1.2552483861146153</v>
      </c>
      <c r="AU49" s="5">
        <f t="shared" ref="AU49:AU52" si="15">(AT49/100)*$AU$1</f>
        <v>1255.2483861146152</v>
      </c>
    </row>
    <row r="50" spans="1:47" x14ac:dyDescent="0.25">
      <c r="B50" s="1" t="s">
        <v>64</v>
      </c>
      <c r="C50" s="1" t="s">
        <v>137</v>
      </c>
      <c r="D50" s="1" t="s">
        <v>72</v>
      </c>
      <c r="K50" s="2">
        <f>SUM(N50,P50,R50,T50,V50,X50,Z50,AB50,AE50,AG50,AI50)</f>
        <v>1.6</v>
      </c>
      <c r="L50" s="2">
        <f>SUM(M50,AD50,AK50,AM50,AO50,AQ50,AR50)</f>
        <v>0</v>
      </c>
      <c r="AG50" s="9">
        <v>1.6</v>
      </c>
      <c r="AH50" s="5">
        <v>1708.11</v>
      </c>
      <c r="AL50" s="5" t="str">
        <f t="shared" si="12"/>
        <v/>
      </c>
      <c r="AN50" s="5" t="str">
        <f t="shared" si="13"/>
        <v/>
      </c>
      <c r="AP50" s="5" t="str">
        <f t="shared" si="14"/>
        <v/>
      </c>
      <c r="AS50" s="5">
        <f>SUM(O50,Q50,S50,U50,W50,Y50,AA50,AC50,AF50,AH50,AJ50)</f>
        <v>1708.11</v>
      </c>
      <c r="AT50" s="11">
        <f>(AS50/$AS$53)*100</f>
        <v>0.30375529609857915</v>
      </c>
      <c r="AU50" s="5">
        <f t="shared" si="15"/>
        <v>303.75529609857915</v>
      </c>
    </row>
    <row r="51" spans="1:47" x14ac:dyDescent="0.25">
      <c r="B51" s="29" t="s">
        <v>141</v>
      </c>
    </row>
    <row r="52" spans="1:47" ht="15.75" thickBot="1" x14ac:dyDescent="0.3">
      <c r="B52" s="1" t="s">
        <v>90</v>
      </c>
      <c r="C52" s="1" t="s">
        <v>98</v>
      </c>
      <c r="D52" s="1" t="s">
        <v>92</v>
      </c>
      <c r="AS52" s="5">
        <v>157515.4</v>
      </c>
      <c r="AT52" s="11">
        <f t="shared" ref="AT52" si="16">(AS52/$AS$53)*100</f>
        <v>28.011156756348328</v>
      </c>
      <c r="AU52" s="5">
        <f t="shared" si="15"/>
        <v>28011.156756348326</v>
      </c>
    </row>
    <row r="53" spans="1:47" ht="15.75" thickTop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>
        <f>SUM(K3:K50)</f>
        <v>595.33000000000015</v>
      </c>
      <c r="L53" s="20">
        <f>SUM(L3:L50)</f>
        <v>0</v>
      </c>
      <c r="M53" s="21">
        <f>SUM(M3:M50)</f>
        <v>0</v>
      </c>
      <c r="N53" s="22">
        <f>SUM(N3:N50)</f>
        <v>39.130000000000003</v>
      </c>
      <c r="O53" s="23">
        <f>SUM(O3:O50)</f>
        <v>58988.317499999997</v>
      </c>
      <c r="P53" s="24">
        <f t="shared" ref="P53:AR53" si="17">SUM(P3:P50)</f>
        <v>195.31</v>
      </c>
      <c r="Q53" s="23">
        <f t="shared" si="17"/>
        <v>232952.23</v>
      </c>
      <c r="R53" s="25">
        <f t="shared" si="17"/>
        <v>145.28000000000006</v>
      </c>
      <c r="S53" s="23">
        <f t="shared" si="17"/>
        <v>72778.297500000001</v>
      </c>
      <c r="T53" s="26">
        <f t="shared" si="17"/>
        <v>38.920000000000009</v>
      </c>
      <c r="U53" s="23">
        <f t="shared" si="17"/>
        <v>6303.2163750000009</v>
      </c>
      <c r="V53" s="20">
        <f t="shared" si="17"/>
        <v>0</v>
      </c>
      <c r="W53" s="23">
        <f t="shared" si="17"/>
        <v>0</v>
      </c>
      <c r="X53" s="20">
        <f t="shared" si="17"/>
        <v>133.92999999999998</v>
      </c>
      <c r="Y53" s="23">
        <f t="shared" si="17"/>
        <v>16935.448500000002</v>
      </c>
      <c r="Z53" s="27">
        <f t="shared" si="17"/>
        <v>8.17</v>
      </c>
      <c r="AA53" s="23">
        <f t="shared" si="17"/>
        <v>472.14142352941167</v>
      </c>
      <c r="AB53" s="28">
        <f t="shared" si="17"/>
        <v>18.580000000000005</v>
      </c>
      <c r="AC53" s="23">
        <f t="shared" si="17"/>
        <v>915.63480000000015</v>
      </c>
      <c r="AD53" s="20">
        <f t="shared" si="17"/>
        <v>0</v>
      </c>
      <c r="AE53" s="20">
        <f t="shared" si="17"/>
        <v>0</v>
      </c>
      <c r="AF53" s="23">
        <f t="shared" si="17"/>
        <v>0</v>
      </c>
      <c r="AG53" s="27">
        <f t="shared" si="17"/>
        <v>16.010000000000002</v>
      </c>
      <c r="AH53" s="23">
        <f t="shared" si="17"/>
        <v>15470.25</v>
      </c>
      <c r="AI53" s="20">
        <f t="shared" si="17"/>
        <v>0</v>
      </c>
      <c r="AJ53" s="23">
        <f t="shared" si="17"/>
        <v>0</v>
      </c>
      <c r="AK53" s="21">
        <f t="shared" si="17"/>
        <v>0</v>
      </c>
      <c r="AL53" s="23">
        <f t="shared" si="17"/>
        <v>0</v>
      </c>
      <c r="AM53" s="21">
        <f t="shared" si="17"/>
        <v>0</v>
      </c>
      <c r="AN53" s="23">
        <f t="shared" si="17"/>
        <v>0</v>
      </c>
      <c r="AO53" s="20">
        <f t="shared" si="17"/>
        <v>0</v>
      </c>
      <c r="AP53" s="23">
        <f t="shared" si="17"/>
        <v>0</v>
      </c>
      <c r="AQ53" s="20">
        <f t="shared" si="17"/>
        <v>0</v>
      </c>
      <c r="AR53" s="20">
        <f t="shared" si="17"/>
        <v>0</v>
      </c>
      <c r="AS53" s="23">
        <f>SUM(AS3:AS52)</f>
        <v>562330.93609852938</v>
      </c>
      <c r="AT53" s="20">
        <f>SUM(AT3:AT52)</f>
        <v>99.999999999999986</v>
      </c>
      <c r="AU53" s="23">
        <f>SUM(AU3:AU52)</f>
        <v>100000.00000000001</v>
      </c>
    </row>
    <row r="56" spans="1:47" x14ac:dyDescent="0.25">
      <c r="B56" s="29" t="s">
        <v>133</v>
      </c>
      <c r="C56" s="1">
        <f>SUM(K53,L53)</f>
        <v>595.33000000000015</v>
      </c>
    </row>
  </sheetData>
  <autoFilter ref="A2:AU53" xr:uid="{00000000-0001-0000-0000-000000000000}"/>
  <conditionalFormatting sqref="I45:I52">
    <cfRule type="notContainsText" dxfId="0" priority="4" operator="notContains" text="#########">
      <formula>ISERROR(SEARCH("#########",I45))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9" ma:contentTypeDescription="Create a new document." ma:contentTypeScope="" ma:versionID="0fbd8f6025a9b2a0983ccf399f09d47e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ad955e70c58d24ae632375257380caf2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Props1.xml><?xml version="1.0" encoding="utf-8"?>
<ds:datastoreItem xmlns:ds="http://schemas.openxmlformats.org/officeDocument/2006/customXml" ds:itemID="{4CF83AC4-91C5-413C-97EA-D5576CF8E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05703-6F0E-4327-90B8-BB083F830D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ABF32-C157-473E-B1FA-DD286D2EED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6e58739-8685-4d29-a2ec-7c9c68f6c483"/>
    <ds:schemaRef ds:uri="0443536a-32f8-43be-b347-138dc7c4b7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Megan Otten</cp:lastModifiedBy>
  <dcterms:created xsi:type="dcterms:W3CDTF">2023-12-08T20:49:43Z</dcterms:created>
  <dcterms:modified xsi:type="dcterms:W3CDTF">2024-01-26T21:29:13Z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</Properties>
</file>