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Lac qui Parle County/Group 4/CD 34 BR 5, 6 &amp; 7/"/>
    </mc:Choice>
  </mc:AlternateContent>
  <xr:revisionPtr revIDLastSave="12" documentId="8_{BBC46AF2-D065-4012-95F4-3C585832C5DC}" xr6:coauthVersionLast="47" xr6:coauthVersionMax="47" xr10:uidLastSave="{420A8ACD-1486-460E-AD86-F331D42FFB69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  <c r="K57" i="1"/>
  <c r="L57" i="1"/>
  <c r="AL57" i="1"/>
  <c r="AN57" i="1"/>
  <c r="AP57" i="1"/>
  <c r="AS57" i="1"/>
  <c r="AR59" i="1"/>
  <c r="AQ59" i="1"/>
  <c r="AO59" i="1"/>
  <c r="AM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AS53" i="1"/>
  <c r="AP53" i="1"/>
  <c r="AN53" i="1"/>
  <c r="AL53" i="1"/>
  <c r="L53" i="1"/>
  <c r="K53" i="1"/>
  <c r="AS55" i="1"/>
  <c r="AP55" i="1"/>
  <c r="AN55" i="1"/>
  <c r="AL55" i="1"/>
  <c r="L55" i="1"/>
  <c r="K55" i="1"/>
  <c r="AS51" i="1"/>
  <c r="AP51" i="1"/>
  <c r="AN51" i="1"/>
  <c r="AL51" i="1"/>
  <c r="L51" i="1"/>
  <c r="K51" i="1"/>
  <c r="AS50" i="1"/>
  <c r="AP50" i="1"/>
  <c r="AN50" i="1"/>
  <c r="AL50" i="1"/>
  <c r="L50" i="1"/>
  <c r="K50" i="1"/>
  <c r="AS49" i="1"/>
  <c r="AP49" i="1"/>
  <c r="AN49" i="1"/>
  <c r="AL49" i="1"/>
  <c r="L49" i="1"/>
  <c r="K49" i="1"/>
  <c r="AS48" i="1"/>
  <c r="AP48" i="1"/>
  <c r="AN48" i="1"/>
  <c r="AL48" i="1"/>
  <c r="L48" i="1"/>
  <c r="K48" i="1"/>
  <c r="AS47" i="1"/>
  <c r="AP47" i="1"/>
  <c r="AN47" i="1"/>
  <c r="AL47" i="1"/>
  <c r="L47" i="1"/>
  <c r="K47" i="1"/>
  <c r="AS46" i="1"/>
  <c r="AP46" i="1"/>
  <c r="AN46" i="1"/>
  <c r="AL46" i="1"/>
  <c r="L46" i="1"/>
  <c r="K46" i="1"/>
  <c r="AS45" i="1"/>
  <c r="AP45" i="1"/>
  <c r="AN45" i="1"/>
  <c r="AL45" i="1"/>
  <c r="L45" i="1"/>
  <c r="K45" i="1"/>
  <c r="AS44" i="1"/>
  <c r="AP44" i="1"/>
  <c r="AN44" i="1"/>
  <c r="AL44" i="1"/>
  <c r="L44" i="1"/>
  <c r="K44" i="1"/>
  <c r="AS43" i="1"/>
  <c r="AP43" i="1"/>
  <c r="AN43" i="1"/>
  <c r="AL43" i="1"/>
  <c r="L43" i="1"/>
  <c r="K43" i="1"/>
  <c r="AS42" i="1"/>
  <c r="AP42" i="1"/>
  <c r="AN42" i="1"/>
  <c r="AL42" i="1"/>
  <c r="L42" i="1"/>
  <c r="K42" i="1"/>
  <c r="AS41" i="1"/>
  <c r="AP41" i="1"/>
  <c r="AN41" i="1"/>
  <c r="AL41" i="1"/>
  <c r="L41" i="1"/>
  <c r="K41" i="1"/>
  <c r="AS40" i="1"/>
  <c r="AP40" i="1"/>
  <c r="AN40" i="1"/>
  <c r="AL40" i="1"/>
  <c r="L40" i="1"/>
  <c r="K40" i="1"/>
  <c r="AS39" i="1"/>
  <c r="AP39" i="1"/>
  <c r="AN39" i="1"/>
  <c r="AL39" i="1"/>
  <c r="L39" i="1"/>
  <c r="K39" i="1"/>
  <c r="AS38" i="1"/>
  <c r="AP38" i="1"/>
  <c r="AN38" i="1"/>
  <c r="AL38" i="1"/>
  <c r="L38" i="1"/>
  <c r="K38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58" i="1"/>
  <c r="AP58" i="1"/>
  <c r="AN58" i="1"/>
  <c r="AL58" i="1"/>
  <c r="L58" i="1"/>
  <c r="K58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N59" i="1" l="1"/>
  <c r="L59" i="1"/>
  <c r="AP59" i="1"/>
  <c r="K59" i="1"/>
  <c r="AS59" i="1"/>
  <c r="AT57" i="1" s="1"/>
  <c r="AU57" i="1" s="1"/>
  <c r="AL59" i="1"/>
  <c r="C62" i="1" l="1"/>
  <c r="AT29" i="1"/>
  <c r="AU29" i="1" s="1"/>
  <c r="AT55" i="1"/>
  <c r="AU55" i="1" s="1"/>
  <c r="AT24" i="1"/>
  <c r="AU24" i="1" s="1"/>
  <c r="AT12" i="1"/>
  <c r="AU12" i="1" s="1"/>
  <c r="AT17" i="1"/>
  <c r="AU17" i="1" s="1"/>
  <c r="AT51" i="1"/>
  <c r="AU51" i="1" s="1"/>
  <c r="AT34" i="1"/>
  <c r="AU34" i="1" s="1"/>
  <c r="AT44" i="1"/>
  <c r="AU44" i="1" s="1"/>
  <c r="AT41" i="1"/>
  <c r="AU41" i="1" s="1"/>
  <c r="AT10" i="1"/>
  <c r="AU10" i="1" s="1"/>
  <c r="AT5" i="1"/>
  <c r="AU5" i="1" s="1"/>
  <c r="AT30" i="1"/>
  <c r="AU30" i="1" s="1"/>
  <c r="AT20" i="1"/>
  <c r="AU20" i="1" s="1"/>
  <c r="AT7" i="1"/>
  <c r="AU7" i="1" s="1"/>
  <c r="AT42" i="1"/>
  <c r="AU42" i="1" s="1"/>
  <c r="AT11" i="1"/>
  <c r="AU11" i="1" s="1"/>
  <c r="AT37" i="1"/>
  <c r="AU37" i="1" s="1"/>
  <c r="AT31" i="1"/>
  <c r="AU31" i="1" s="1"/>
  <c r="AT25" i="1"/>
  <c r="AU25" i="1" s="1"/>
  <c r="AT45" i="1"/>
  <c r="AU45" i="1" s="1"/>
  <c r="AT19" i="1"/>
  <c r="AU19" i="1" s="1"/>
  <c r="AT18" i="1"/>
  <c r="AU18" i="1" s="1"/>
  <c r="AT47" i="1"/>
  <c r="AU47" i="1" s="1"/>
  <c r="AT14" i="1"/>
  <c r="AU14" i="1" s="1"/>
  <c r="AT43" i="1"/>
  <c r="AU43" i="1" s="1"/>
  <c r="AT46" i="1"/>
  <c r="AU46" i="1" s="1"/>
  <c r="AT28" i="1"/>
  <c r="AU28" i="1" s="1"/>
  <c r="AT48" i="1"/>
  <c r="AU48" i="1" s="1"/>
  <c r="AT50" i="1"/>
  <c r="AU50" i="1" s="1"/>
  <c r="AT3" i="1"/>
  <c r="AU3" i="1" s="1"/>
  <c r="AT35" i="1"/>
  <c r="AU35" i="1" s="1"/>
  <c r="AT23" i="1"/>
  <c r="AU23" i="1" s="1"/>
  <c r="AT53" i="1"/>
  <c r="AU53" i="1" s="1"/>
  <c r="AT40" i="1"/>
  <c r="AU40" i="1" s="1"/>
  <c r="AT13" i="1"/>
  <c r="AU13" i="1" s="1"/>
  <c r="AT33" i="1"/>
  <c r="AU33" i="1" s="1"/>
  <c r="AT32" i="1"/>
  <c r="AU32" i="1" s="1"/>
  <c r="AT58" i="1"/>
  <c r="AU58" i="1" s="1"/>
  <c r="AT8" i="1"/>
  <c r="AU8" i="1" s="1"/>
  <c r="AT4" i="1"/>
  <c r="AU4" i="1" s="1"/>
  <c r="AT16" i="1"/>
  <c r="AU16" i="1" s="1"/>
  <c r="AT36" i="1"/>
  <c r="AU36" i="1" s="1"/>
  <c r="AT27" i="1"/>
  <c r="AU27" i="1" s="1"/>
  <c r="AT9" i="1"/>
  <c r="AU9" i="1" s="1"/>
  <c r="AT6" i="1"/>
  <c r="AU6" i="1" s="1"/>
  <c r="AT21" i="1"/>
  <c r="AU21" i="1" s="1"/>
  <c r="AT15" i="1"/>
  <c r="AU15" i="1" s="1"/>
  <c r="AT26" i="1"/>
  <c r="AU26" i="1" s="1"/>
  <c r="AT49" i="1"/>
  <c r="AU49" i="1" s="1"/>
  <c r="AT22" i="1"/>
  <c r="AU22" i="1" s="1"/>
  <c r="AT39" i="1"/>
  <c r="AU39" i="1" s="1"/>
  <c r="AT38" i="1"/>
  <c r="AU38" i="1" s="1"/>
  <c r="AT59" i="1" l="1"/>
  <c r="AU59" i="1"/>
</calcChain>
</file>

<file path=xl/sharedStrings.xml><?xml version="1.0" encoding="utf-8"?>
<sst xmlns="http://schemas.openxmlformats.org/spreadsheetml/2006/main" count="473" uniqueCount="141">
  <si>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</si>
  <si>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</si>
  <si>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</si>
  <si>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</si>
  <si>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</si>
  <si>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</si>
  <si>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</si>
  <si>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</si>
  <si>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</si>
  <si>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</si>
  <si>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</si>
  <si>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</si>
  <si>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</si>
  <si>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</si>
  <si>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</si>
  <si>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</si>
  <si>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</si>
  <si>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</si>
  <si>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</si>
  <si>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</si>
  <si>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</si>
  <si>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</si>
  <si>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</si>
  <si>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</si>
  <si>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</si>
  <si>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</si>
  <si>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</si>
  <si>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</si>
  <si>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</si>
  <si>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</si>
  <si>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</si>
  <si>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</si>
  <si>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</si>
  <si>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</si>
  <si>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</si>
  <si>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</si>
  <si>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</si>
  <si>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</si>
  <si>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</si>
  <si>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</si>
  <si>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</si>
  <si>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</si>
  <si>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</si>
  <si>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</si>
  <si>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</si>
  <si>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</si>
  <si>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</si>
  <si>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</si>
  <si>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</si>
  <si>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08-0111-000</t>
  </si>
  <si>
    <t>STRATMOEN, BEVERLY FAMILY TRUST</t>
  </si>
  <si>
    <t>PO BOX 699</t>
  </si>
  <si>
    <t>DAWSON MN 56232</t>
  </si>
  <si>
    <t>SENW</t>
  </si>
  <si>
    <t>19</t>
  </si>
  <si>
    <t>117</t>
  </si>
  <si>
    <t>042</t>
  </si>
  <si>
    <t>SWNW</t>
  </si>
  <si>
    <t>08-0111-020</t>
  </si>
  <si>
    <t>STRATMOEN, DUWAYNE</t>
  </si>
  <si>
    <t>1855 331ST AVE</t>
  </si>
  <si>
    <t>DAWSON, MN 56232</t>
  </si>
  <si>
    <t>NWNW</t>
  </si>
  <si>
    <t>08-0112-000</t>
  </si>
  <si>
    <t>STRATMOEN, BRETT</t>
  </si>
  <si>
    <t>3500 150TH ST</t>
  </si>
  <si>
    <t>BOYD, MN 56218</t>
  </si>
  <si>
    <t>NWSW</t>
  </si>
  <si>
    <t>08-0112-010</t>
  </si>
  <si>
    <t>STRATMOEN HOG FINISHING INC</t>
  </si>
  <si>
    <t>180TH ST</t>
  </si>
  <si>
    <t>SWSE</t>
  </si>
  <si>
    <t>24</t>
  </si>
  <si>
    <t>043</t>
  </si>
  <si>
    <t>SESE</t>
  </si>
  <si>
    <t>NWNE</t>
  </si>
  <si>
    <t>25</t>
  </si>
  <si>
    <t>NENE</t>
  </si>
  <si>
    <t>321ST AVE</t>
  </si>
  <si>
    <t>SWSW</t>
  </si>
  <si>
    <t>26</t>
  </si>
  <si>
    <t>SENE</t>
  </si>
  <si>
    <t>NESE</t>
  </si>
  <si>
    <t>38-0076-000</t>
  </si>
  <si>
    <t>STRATMOEN, DUWAYNE &amp; VALERIE</t>
  </si>
  <si>
    <t>NENW</t>
  </si>
  <si>
    <t>38-0076-010</t>
  </si>
  <si>
    <t>LARSON, DAVID O. &amp; SHEILA REV LT</t>
  </si>
  <si>
    <t>3539 HWY 212</t>
  </si>
  <si>
    <t>38-0143-000</t>
  </si>
  <si>
    <t>NELSON, GREGORY</t>
  </si>
  <si>
    <t>PO BOX 449</t>
  </si>
  <si>
    <t>38-0144-000</t>
  </si>
  <si>
    <t>38-0144-010</t>
  </si>
  <si>
    <t>38-0145-000</t>
  </si>
  <si>
    <t>38-0145-010</t>
  </si>
  <si>
    <t>SWNE</t>
  </si>
  <si>
    <t>38-0145-020</t>
  </si>
  <si>
    <t>STRATMOEN, JON</t>
  </si>
  <si>
    <t>1944 301ST AVE</t>
  </si>
  <si>
    <t>38-0145-030</t>
  </si>
  <si>
    <t>38-0148-000</t>
  </si>
  <si>
    <t>BACH, TROY</t>
  </si>
  <si>
    <t>1011 325TH AVE</t>
  </si>
  <si>
    <t>BOYD, 56218</t>
  </si>
  <si>
    <t>NESW</t>
  </si>
  <si>
    <t>38-0148-010</t>
  </si>
  <si>
    <t>NWSE</t>
  </si>
  <si>
    <t>38-0153-000</t>
  </si>
  <si>
    <t>SESW</t>
  </si>
  <si>
    <t>38-0153-010</t>
  </si>
  <si>
    <t>BOTHUN, DOUGLAS &amp; DEBORAH</t>
  </si>
  <si>
    <t>1791 331ST AVE</t>
  </si>
  <si>
    <t>38-0154-000</t>
  </si>
  <si>
    <t>CLARK, CONNIE LIVING TRUST</t>
  </si>
  <si>
    <t>6921 ROBERT DIXON DR</t>
  </si>
  <si>
    <t>AUSTIN, TX 78749</t>
  </si>
  <si>
    <t>38-0154-020</t>
  </si>
  <si>
    <t>BOTHUN, MICHAEL L.</t>
  </si>
  <si>
    <t>162 4TH ST</t>
  </si>
  <si>
    <t>38-0155-000</t>
  </si>
  <si>
    <t>38-0156-000</t>
  </si>
  <si>
    <t>HARDING, DENNIS</t>
  </si>
  <si>
    <t>953 HICKORY ST</t>
  </si>
  <si>
    <t>38-0157-000</t>
  </si>
  <si>
    <t>38-0159-000</t>
  </si>
  <si>
    <t>STRATMOEN, ROGER &amp; BEVERLY FAM TRST</t>
  </si>
  <si>
    <t>38-0159-020</t>
  </si>
  <si>
    <t>MALECEK, JEROME &amp; LISA</t>
  </si>
  <si>
    <t>3038 180TH ST</t>
  </si>
  <si>
    <t>CR 27</t>
  </si>
  <si>
    <t>HWY 212</t>
  </si>
  <si>
    <t>TOTAL WATERSHED ACRES:</t>
  </si>
  <si>
    <t>LAC QUI PARLE CTY RDS</t>
  </si>
  <si>
    <t>RIVERSIDE TWP RDS</t>
  </si>
  <si>
    <t>MN STATE HWYS</t>
  </si>
  <si>
    <t>2505 TRANSPORTATION ROAD</t>
  </si>
  <si>
    <t>WILLMAR MN 56201</t>
  </si>
  <si>
    <t>422 5TH AVENUE SUITE 301</t>
  </si>
  <si>
    <t>MADISON MN 56256</t>
  </si>
  <si>
    <t>RIVERSIDE TWP, C/O LISA MALECEK 3038 180TH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</si>
</sst>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2"/>
  <sheetViews>
    <sheetView tabSelected="1" workbookViewId="0">
      <pane xSplit="2" ySplit="2" topLeftCell="C34" activePane="bottomRight" state="frozen"/>
      <selection pane="topRight" activeCell="C1" sqref="C1"/>
      <selection pane="bottomLeft" activeCell="A3" sqref="A3"/>
      <selection pane="bottomRight" activeCell="C53" sqref="C53"/>
    </sheetView>
  </sheetViews>
  <sheetFormatPr defaultRowHeight="15" x14ac:dyDescent="0.25"/>
  <cols>
    <col min="1" max="1" width="14.7109375" style="1" customWidth="1"/>
    <col min="2" max="2" width="35.7109375" style="1" customWidth="1"/>
    <col min="3" max="3" width="63.85546875" style="1" bestFit="1" customWidth="1"/>
    <col min="4" max="4" width="25.7109375" style="1" customWidth="1"/>
    <col min="5" max="5" width="20.7109375" style="1" customWidth="1"/>
    <col min="6" max="8" width="9.7109375" style="1" customWidth="1"/>
    <col min="9" max="12" width="17.7109375" style="2" customWidth="1"/>
    <col min="13" max="13" width="20.7109375" style="3" customWidth="1"/>
    <col min="14" max="14" width="13.7109375" style="4" customWidth="1"/>
    <col min="15" max="15" width="13.7109375" style="5" customWidth="1"/>
    <col min="16" max="16" width="13.7109375" style="6" customWidth="1"/>
    <col min="17" max="17" width="13.7109375" style="5" customWidth="1"/>
    <col min="18" max="18" width="13.7109375" style="7" customWidth="1"/>
    <col min="19" max="19" width="13.7109375" style="5" customWidth="1"/>
    <col min="20" max="20" width="13.7109375" style="8" customWidth="1"/>
    <col min="21" max="21" width="13.7109375" style="5" customWidth="1"/>
    <col min="22" max="22" width="17.7109375" style="2" hidden="1" customWidth="1"/>
    <col min="23" max="23" width="17.7109375" style="5" hidden="1" customWidth="1"/>
    <col min="24" max="24" width="17.7109375" style="2" hidden="1" customWidth="1"/>
    <col min="25" max="25" width="17.7109375" style="5" hidden="1" customWidth="1"/>
    <col min="26" max="26" width="17.7109375" style="9" customWidth="1"/>
    <col min="27" max="27" width="17.7109375" style="5" customWidth="1"/>
    <col min="28" max="28" width="17.7109375" style="10" customWidth="1"/>
    <col min="29" max="29" width="17.7109375" style="5" customWidth="1"/>
    <col min="30" max="31" width="17.7109375" style="2" hidden="1" customWidth="1"/>
    <col min="32" max="32" width="17.7109375" style="5" hidden="1" customWidth="1"/>
    <col min="33" max="33" width="17.7109375" style="9" customWidth="1"/>
    <col min="34" max="34" width="17.7109375" style="5" customWidth="1"/>
    <col min="35" max="35" width="19.7109375" style="2" hidden="1" customWidth="1"/>
    <col min="36" max="36" width="19.7109375" style="5" hidden="1" customWidth="1"/>
    <col min="37" max="37" width="17.7109375" style="3" hidden="1" customWidth="1"/>
    <col min="38" max="38" width="17.7109375" style="5" hidden="1" customWidth="1"/>
    <col min="39" max="39" width="17.7109375" style="3" customWidth="1"/>
    <col min="40" max="40" width="17.7109375" style="5" customWidth="1"/>
    <col min="41" max="41" width="17.7109375" style="2" hidden="1" customWidth="1"/>
    <col min="42" max="42" width="17.7109375" style="5" hidden="1" customWidth="1"/>
    <col min="43" max="43" width="17.7109375" style="2" customWidth="1"/>
    <col min="44" max="44" width="17.7109375" style="2" hidden="1" customWidth="1"/>
    <col min="45" max="45" width="17.7109375" style="5" customWidth="1"/>
    <col min="46" max="46" width="17.7109375" style="11" customWidth="1"/>
    <col min="47" max="47" width="17.7109375" style="5" customWidth="1"/>
  </cols>
  <sheetData>
    <row r="1" spans="1:47" x14ac:dyDescent="0.25">
      <c r="AN1" s="5">
        <v>5363</v>
      </c>
      <c r="AP1" s="5" t="s">
        <v>0</v>
      </c>
      <c r="AU1" s="5" t="s">
        <v>1</v>
      </c>
    </row>
    <row r="2" spans="1:47" ht="67.900000000000006" customHeight="1" x14ac:dyDescent="0.25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2">
        <v>7.96</v>
      </c>
      <c r="J3" s="2">
        <v>1.08</v>
      </c>
      <c r="K3" s="2">
        <f t="shared" ref="K3:K22" si="0">SUM(N3,P3,R3,T3,V3,X3,Z3,AB3,AE3,AG3,AI3)</f>
        <v>0.47000000000000003</v>
      </c>
      <c r="L3" s="2">
        <f t="shared" ref="L3:L22" si="1">SUM(M3,AD3,AK3,AM3,AO3,AQ3,AR3)</f>
        <v>0.19</v>
      </c>
      <c r="N3" s="4">
        <v>0.2</v>
      </c>
      <c r="O3" s="5">
        <v>562.20000000000005</v>
      </c>
      <c r="P3" s="6">
        <v>0.27</v>
      </c>
      <c r="Q3" s="5">
        <v>559.44000000000005</v>
      </c>
      <c r="AL3" s="5" t="str">
        <f t="shared" ref="AL3:AL22" si="2">IF(AK3&gt;0,AK3*$AL$1,"")</f>
        <v/>
      </c>
      <c r="AM3" s="3">
        <v>7.0000000000000007E-2</v>
      </c>
      <c r="AN3" s="5">
        <f t="shared" ref="AN3:AN22" si="3">IF(AM3&gt;0,AM3*$AN$1,"")</f>
        <v>375.41</v>
      </c>
      <c r="AP3" s="5" t="str">
        <f t="shared" ref="AP3:AP22" si="4">IF(AO3&gt;0,AO3*$AP$1,"")</f>
        <v/>
      </c>
      <c r="AQ3" s="2">
        <v>0.12</v>
      </c>
      <c r="AS3" s="5">
        <f t="shared" ref="AS3:AS22" si="5">SUM(O3,Q3,S3,U3,W3,Y3,AA3,AC3,AF3,AH3,AJ3)</f>
        <v>1121.6400000000001</v>
      </c>
      <c r="AT3" s="11">
        <f>(AS3/$AS$59)*100</f>
        <v>0.15379845692086611</v>
      </c>
      <c r="AU3" s="5">
        <f t="shared" ref="AU3:AU22" si="6">(AT3/100)*$AU$1</f>
        <v>153.79845692086613</v>
      </c>
    </row>
    <row r="4" spans="1:47" x14ac:dyDescent="0.25">
      <c r="A4" s="1" t="s">
        <v>49</v>
      </c>
      <c r="B4" s="1" t="s">
        <v>50</v>
      </c>
      <c r="C4" s="1" t="s">
        <v>51</v>
      </c>
      <c r="D4" s="1" t="s">
        <v>52</v>
      </c>
      <c r="E4" s="1" t="s">
        <v>57</v>
      </c>
      <c r="F4" s="1" t="s">
        <v>54</v>
      </c>
      <c r="G4" s="1" t="s">
        <v>55</v>
      </c>
      <c r="H4" s="1" t="s">
        <v>56</v>
      </c>
      <c r="I4" s="2">
        <v>7.96</v>
      </c>
      <c r="J4" s="2">
        <v>6.88</v>
      </c>
      <c r="K4" s="2">
        <f t="shared" si="0"/>
        <v>5.68</v>
      </c>
      <c r="L4" s="2">
        <f t="shared" si="1"/>
        <v>1.1399999999999999</v>
      </c>
      <c r="N4" s="4">
        <v>1.76</v>
      </c>
      <c r="O4" s="5">
        <v>4947.3599999999997</v>
      </c>
      <c r="P4" s="6">
        <v>3.92</v>
      </c>
      <c r="Q4" s="5">
        <v>8122.24</v>
      </c>
      <c r="AL4" s="5" t="str">
        <f t="shared" si="2"/>
        <v/>
      </c>
      <c r="AM4" s="3">
        <v>0.43</v>
      </c>
      <c r="AN4" s="5">
        <f t="shared" si="3"/>
        <v>2306.09</v>
      </c>
      <c r="AP4" s="5" t="str">
        <f t="shared" si="4"/>
        <v/>
      </c>
      <c r="AQ4" s="2">
        <v>0.71</v>
      </c>
      <c r="AS4" s="5">
        <f t="shared" si="5"/>
        <v>13069.599999999999</v>
      </c>
      <c r="AT4" s="11">
        <f>(AS4/$AS$59)*100</f>
        <v>1.7920939985850641</v>
      </c>
      <c r="AU4" s="5">
        <f t="shared" si="6"/>
        <v>1792.0939985850641</v>
      </c>
    </row>
    <row r="5" spans="1:47" x14ac:dyDescent="0.25">
      <c r="A5" s="1" t="s">
        <v>58</v>
      </c>
      <c r="B5" s="1" t="s">
        <v>59</v>
      </c>
      <c r="C5" s="1" t="s">
        <v>60</v>
      </c>
      <c r="D5" s="1" t="s">
        <v>61</v>
      </c>
      <c r="E5" s="1" t="s">
        <v>53</v>
      </c>
      <c r="F5" s="1" t="s">
        <v>54</v>
      </c>
      <c r="G5" s="1" t="s">
        <v>55</v>
      </c>
      <c r="H5" s="1" t="s">
        <v>56</v>
      </c>
      <c r="I5" s="2">
        <v>91.29</v>
      </c>
      <c r="J5" s="2">
        <v>12.81</v>
      </c>
      <c r="K5" s="2">
        <f t="shared" si="0"/>
        <v>1.22</v>
      </c>
      <c r="L5" s="2">
        <f t="shared" si="1"/>
        <v>0.2</v>
      </c>
      <c r="N5" s="4">
        <v>1.1599999999999999</v>
      </c>
      <c r="O5" s="5">
        <v>3260.76</v>
      </c>
      <c r="P5" s="6">
        <v>0.06</v>
      </c>
      <c r="Q5" s="5">
        <v>124.32</v>
      </c>
      <c r="AL5" s="5" t="str">
        <f t="shared" si="2"/>
        <v/>
      </c>
      <c r="AM5" s="3">
        <v>0.08</v>
      </c>
      <c r="AN5" s="5">
        <f t="shared" si="3"/>
        <v>429.04</v>
      </c>
      <c r="AP5" s="5" t="str">
        <f t="shared" si="4"/>
        <v/>
      </c>
      <c r="AQ5" s="2">
        <v>0.12</v>
      </c>
      <c r="AS5" s="5">
        <f t="shared" si="5"/>
        <v>3385.0800000000004</v>
      </c>
      <c r="AT5" s="11">
        <f>(AS5/$AS$59)*100</f>
        <v>0.46415969522635192</v>
      </c>
      <c r="AU5" s="5">
        <f t="shared" si="6"/>
        <v>464.15969522635191</v>
      </c>
    </row>
    <row r="6" spans="1:47" x14ac:dyDescent="0.25">
      <c r="A6" s="1" t="s">
        <v>58</v>
      </c>
      <c r="B6" s="1" t="s">
        <v>59</v>
      </c>
      <c r="C6" s="1" t="s">
        <v>60</v>
      </c>
      <c r="D6" s="1" t="s">
        <v>61</v>
      </c>
      <c r="E6" s="1" t="s">
        <v>62</v>
      </c>
      <c r="F6" s="1" t="s">
        <v>54</v>
      </c>
      <c r="G6" s="1" t="s">
        <v>55</v>
      </c>
      <c r="H6" s="1" t="s">
        <v>56</v>
      </c>
      <c r="I6" s="2">
        <v>91.29</v>
      </c>
      <c r="J6" s="2">
        <v>33.06</v>
      </c>
      <c r="K6" s="2">
        <f t="shared" si="0"/>
        <v>20.23</v>
      </c>
      <c r="L6" s="2">
        <f t="shared" si="1"/>
        <v>0</v>
      </c>
      <c r="P6" s="6">
        <v>6.21</v>
      </c>
      <c r="Q6" s="5">
        <v>12867.12</v>
      </c>
      <c r="R6" s="7">
        <v>10.27</v>
      </c>
      <c r="S6" s="5">
        <v>8524.1</v>
      </c>
      <c r="T6" s="8">
        <v>3.75</v>
      </c>
      <c r="U6" s="5">
        <v>933.75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22324.97</v>
      </c>
      <c r="AT6" s="11">
        <f>(AS6/$AS$59)*100</f>
        <v>3.0611835676372348</v>
      </c>
      <c r="AU6" s="5">
        <f t="shared" si="6"/>
        <v>3061.1835676372348</v>
      </c>
    </row>
    <row r="7" spans="1:47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57</v>
      </c>
      <c r="F7" s="1" t="s">
        <v>54</v>
      </c>
      <c r="G7" s="1" t="s">
        <v>55</v>
      </c>
      <c r="H7" s="1" t="s">
        <v>56</v>
      </c>
      <c r="I7" s="2">
        <v>91.29</v>
      </c>
      <c r="J7" s="2">
        <v>30.74</v>
      </c>
      <c r="K7" s="2">
        <f t="shared" si="0"/>
        <v>28.430000000000003</v>
      </c>
      <c r="L7" s="2">
        <f t="shared" si="1"/>
        <v>1.1099999999999999</v>
      </c>
      <c r="N7" s="4">
        <v>3.09</v>
      </c>
      <c r="O7" s="5">
        <v>8685.99</v>
      </c>
      <c r="P7" s="6">
        <v>21.32</v>
      </c>
      <c r="Q7" s="5">
        <v>44175.040000000001</v>
      </c>
      <c r="R7" s="7">
        <v>3.35</v>
      </c>
      <c r="S7" s="5">
        <v>2780.5</v>
      </c>
      <c r="T7" s="8">
        <v>0.67</v>
      </c>
      <c r="U7" s="5">
        <v>166.83</v>
      </c>
      <c r="AL7" s="5" t="str">
        <f t="shared" si="2"/>
        <v/>
      </c>
      <c r="AM7" s="3">
        <v>0.47</v>
      </c>
      <c r="AN7" s="5">
        <f t="shared" si="3"/>
        <v>2520.6099999999997</v>
      </c>
      <c r="AP7" s="5" t="str">
        <f t="shared" si="4"/>
        <v/>
      </c>
      <c r="AQ7" s="2">
        <v>0.64</v>
      </c>
      <c r="AS7" s="5">
        <f t="shared" si="5"/>
        <v>55808.36</v>
      </c>
      <c r="AT7" s="11">
        <f>(AS7/$AS$59)*100</f>
        <v>7.6524015292644574</v>
      </c>
      <c r="AU7" s="5">
        <f t="shared" si="6"/>
        <v>7652.4015292644572</v>
      </c>
    </row>
    <row r="8" spans="1:47" x14ac:dyDescent="0.25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54</v>
      </c>
      <c r="G8" s="1" t="s">
        <v>55</v>
      </c>
      <c r="H8" s="1" t="s">
        <v>56</v>
      </c>
      <c r="I8" s="2">
        <v>70.77</v>
      </c>
      <c r="J8" s="2">
        <v>33.07</v>
      </c>
      <c r="K8" s="2">
        <f t="shared" si="0"/>
        <v>5.88</v>
      </c>
      <c r="L8" s="2">
        <f t="shared" si="1"/>
        <v>0</v>
      </c>
      <c r="P8" s="6">
        <v>0.95</v>
      </c>
      <c r="Q8" s="5">
        <v>1968.4</v>
      </c>
      <c r="R8" s="7">
        <v>3.64</v>
      </c>
      <c r="S8" s="5">
        <v>3021.2</v>
      </c>
      <c r="T8" s="8">
        <v>1.29</v>
      </c>
      <c r="U8" s="5">
        <v>321.20999999999998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5310.81</v>
      </c>
      <c r="AT8" s="11">
        <f>(AS8/$AS$59)*100</f>
        <v>0.72821438518589288</v>
      </c>
      <c r="AU8" s="5">
        <f t="shared" si="6"/>
        <v>728.21438518589287</v>
      </c>
    </row>
    <row r="9" spans="1:47" x14ac:dyDescent="0.25">
      <c r="A9" s="1" t="s">
        <v>68</v>
      </c>
      <c r="B9" s="1" t="s">
        <v>69</v>
      </c>
      <c r="C9" s="1" t="s">
        <v>65</v>
      </c>
      <c r="D9" s="1" t="s">
        <v>66</v>
      </c>
      <c r="E9" s="1" t="s">
        <v>67</v>
      </c>
      <c r="F9" s="1" t="s">
        <v>54</v>
      </c>
      <c r="G9" s="1" t="s">
        <v>55</v>
      </c>
      <c r="H9" s="1" t="s">
        <v>56</v>
      </c>
      <c r="I9" s="2">
        <v>4.9000000000000004</v>
      </c>
      <c r="J9" s="2">
        <v>4.5199999999999996</v>
      </c>
      <c r="K9" s="2">
        <f t="shared" si="0"/>
        <v>2.7199999999999998</v>
      </c>
      <c r="L9" s="2">
        <f t="shared" si="1"/>
        <v>0.5</v>
      </c>
      <c r="N9" s="4">
        <v>0.18</v>
      </c>
      <c r="O9" s="5">
        <v>505.98</v>
      </c>
      <c r="P9" s="6">
        <v>2.5099999999999998</v>
      </c>
      <c r="Q9" s="5">
        <v>5200.7199999999993</v>
      </c>
      <c r="R9" s="7">
        <v>0.03</v>
      </c>
      <c r="S9" s="5">
        <v>24.9</v>
      </c>
      <c r="AL9" s="5" t="str">
        <f t="shared" si="2"/>
        <v/>
      </c>
      <c r="AM9" s="3">
        <v>0.2</v>
      </c>
      <c r="AN9" s="5">
        <f t="shared" si="3"/>
        <v>1072.6000000000001</v>
      </c>
      <c r="AP9" s="5" t="str">
        <f t="shared" si="4"/>
        <v/>
      </c>
      <c r="AQ9" s="2">
        <v>0.3</v>
      </c>
      <c r="AS9" s="5">
        <f t="shared" si="5"/>
        <v>5731.5999999999985</v>
      </c>
      <c r="AT9" s="11">
        <f>(AS9/$AS$59)*100</f>
        <v>0.78591280240329853</v>
      </c>
      <c r="AU9" s="5">
        <f t="shared" si="6"/>
        <v>785.91280240329854</v>
      </c>
    </row>
    <row r="10" spans="1:47" x14ac:dyDescent="0.25">
      <c r="A10" s="1" t="s">
        <v>83</v>
      </c>
      <c r="B10" s="1" t="s">
        <v>84</v>
      </c>
      <c r="C10" s="1" t="s">
        <v>60</v>
      </c>
      <c r="D10" s="1" t="s">
        <v>61</v>
      </c>
      <c r="E10" s="1" t="s">
        <v>85</v>
      </c>
      <c r="F10" s="1" t="s">
        <v>72</v>
      </c>
      <c r="G10" s="1" t="s">
        <v>55</v>
      </c>
      <c r="H10" s="1" t="s">
        <v>73</v>
      </c>
      <c r="I10" s="2">
        <v>75.81</v>
      </c>
      <c r="J10" s="2">
        <v>4.0599999999999996</v>
      </c>
      <c r="K10" s="2">
        <f t="shared" si="0"/>
        <v>0.71</v>
      </c>
      <c r="L10" s="2">
        <f t="shared" si="1"/>
        <v>0</v>
      </c>
      <c r="R10" s="7">
        <v>0.7</v>
      </c>
      <c r="S10" s="5">
        <v>435.75</v>
      </c>
      <c r="Z10" s="9">
        <v>0.01</v>
      </c>
      <c r="AA10" s="5">
        <v>0.74699999999999989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436.49700000000001</v>
      </c>
      <c r="AT10" s="11">
        <f>(AS10/$AS$59)*100</f>
        <v>5.9852149576145007E-2</v>
      </c>
      <c r="AU10" s="5">
        <f t="shared" si="6"/>
        <v>59.85214957614501</v>
      </c>
    </row>
    <row r="11" spans="1:47" x14ac:dyDescent="0.25">
      <c r="A11" s="1" t="s">
        <v>86</v>
      </c>
      <c r="B11" s="1" t="s">
        <v>87</v>
      </c>
      <c r="C11" s="1" t="s">
        <v>88</v>
      </c>
      <c r="D11" s="1" t="s">
        <v>52</v>
      </c>
      <c r="E11" s="1" t="s">
        <v>85</v>
      </c>
      <c r="F11" s="1" t="s">
        <v>72</v>
      </c>
      <c r="G11" s="1" t="s">
        <v>55</v>
      </c>
      <c r="H11" s="1" t="s">
        <v>73</v>
      </c>
      <c r="I11" s="2">
        <v>2.31</v>
      </c>
      <c r="J11" s="2">
        <v>0.98</v>
      </c>
      <c r="K11" s="2">
        <f t="shared" si="0"/>
        <v>0.13</v>
      </c>
      <c r="L11" s="2">
        <f t="shared" si="1"/>
        <v>0</v>
      </c>
      <c r="AB11" s="10">
        <v>0.13</v>
      </c>
      <c r="AC11" s="5">
        <v>8.7399000000000004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8.7399000000000004</v>
      </c>
      <c r="AT11" s="11">
        <f>(AS11/$AS$59)*100</f>
        <v>1.1984086994424928E-3</v>
      </c>
      <c r="AU11" s="5">
        <f t="shared" si="6"/>
        <v>1.1984086994424927</v>
      </c>
    </row>
    <row r="12" spans="1:47" x14ac:dyDescent="0.25">
      <c r="A12" s="1" t="s">
        <v>89</v>
      </c>
      <c r="B12" s="1" t="s">
        <v>90</v>
      </c>
      <c r="C12" s="1" t="s">
        <v>91</v>
      </c>
      <c r="D12" s="1" t="s">
        <v>52</v>
      </c>
      <c r="E12" s="1" t="s">
        <v>57</v>
      </c>
      <c r="F12" s="1" t="s">
        <v>72</v>
      </c>
      <c r="G12" s="1" t="s">
        <v>55</v>
      </c>
      <c r="H12" s="1" t="s">
        <v>73</v>
      </c>
      <c r="I12" s="2">
        <v>106.26</v>
      </c>
      <c r="J12" s="2">
        <v>40.200000000000003</v>
      </c>
      <c r="K12" s="2">
        <f t="shared" si="0"/>
        <v>3.16</v>
      </c>
      <c r="L12" s="2">
        <f t="shared" si="1"/>
        <v>0</v>
      </c>
      <c r="R12" s="7">
        <v>1.06</v>
      </c>
      <c r="S12" s="5">
        <v>659.85</v>
      </c>
      <c r="T12" s="8">
        <v>2.1</v>
      </c>
      <c r="U12" s="5">
        <v>392.17500000000001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1052.0250000000001</v>
      </c>
      <c r="AT12" s="11">
        <f>(AS12/$AS$59)*100</f>
        <v>0.14425289900696672</v>
      </c>
      <c r="AU12" s="5">
        <f t="shared" si="6"/>
        <v>144.25289900696674</v>
      </c>
    </row>
    <row r="13" spans="1:47" x14ac:dyDescent="0.25">
      <c r="A13" s="1" t="s">
        <v>89</v>
      </c>
      <c r="B13" s="1" t="s">
        <v>90</v>
      </c>
      <c r="C13" s="1" t="s">
        <v>91</v>
      </c>
      <c r="D13" s="1" t="s">
        <v>52</v>
      </c>
      <c r="E13" s="1" t="s">
        <v>53</v>
      </c>
      <c r="F13" s="1" t="s">
        <v>72</v>
      </c>
      <c r="G13" s="1" t="s">
        <v>55</v>
      </c>
      <c r="H13" s="1" t="s">
        <v>73</v>
      </c>
      <c r="I13" s="2">
        <v>106.26</v>
      </c>
      <c r="J13" s="2">
        <v>40.14</v>
      </c>
      <c r="K13" s="2">
        <f t="shared" si="0"/>
        <v>34.57</v>
      </c>
      <c r="L13" s="2">
        <f t="shared" si="1"/>
        <v>4.99</v>
      </c>
      <c r="M13" s="3">
        <v>4.99</v>
      </c>
      <c r="N13" s="4">
        <v>2.34</v>
      </c>
      <c r="O13" s="5">
        <v>4933.3049999999994</v>
      </c>
      <c r="P13" s="6">
        <v>4.1100000000000003</v>
      </c>
      <c r="Q13" s="5">
        <v>6386.9400000000014</v>
      </c>
      <c r="R13" s="7">
        <v>20.2</v>
      </c>
      <c r="S13" s="5">
        <v>12574.5</v>
      </c>
      <c r="T13" s="8">
        <v>7.92</v>
      </c>
      <c r="U13" s="5">
        <v>1471.2787499999999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25366.023750000004</v>
      </c>
      <c r="AT13" s="11">
        <f>(AS13/$AS$59)*100</f>
        <v>3.4781706349345973</v>
      </c>
      <c r="AU13" s="5">
        <f t="shared" si="6"/>
        <v>3478.1706349345973</v>
      </c>
    </row>
    <row r="14" spans="1:47" x14ac:dyDescent="0.25">
      <c r="A14" s="1" t="s">
        <v>92</v>
      </c>
      <c r="B14" s="1" t="s">
        <v>84</v>
      </c>
      <c r="C14" s="1" t="s">
        <v>60</v>
      </c>
      <c r="D14" s="1" t="s">
        <v>61</v>
      </c>
      <c r="E14" s="1" t="s">
        <v>85</v>
      </c>
      <c r="F14" s="1" t="s">
        <v>72</v>
      </c>
      <c r="G14" s="1" t="s">
        <v>55</v>
      </c>
      <c r="H14" s="1" t="s">
        <v>73</v>
      </c>
      <c r="I14" s="2">
        <v>74.05</v>
      </c>
      <c r="J14" s="2">
        <v>36.74</v>
      </c>
      <c r="K14" s="2">
        <f t="shared" si="0"/>
        <v>33.39</v>
      </c>
      <c r="L14" s="2">
        <f t="shared" si="1"/>
        <v>0</v>
      </c>
      <c r="N14" s="4">
        <v>3.85</v>
      </c>
      <c r="O14" s="5">
        <v>8116.7624999999998</v>
      </c>
      <c r="P14" s="6">
        <v>9.23</v>
      </c>
      <c r="Q14" s="5">
        <v>14343.42</v>
      </c>
      <c r="R14" s="7">
        <v>19.170000000000002</v>
      </c>
      <c r="S14" s="5">
        <v>11933.325000000001</v>
      </c>
      <c r="T14" s="8">
        <v>1.07</v>
      </c>
      <c r="U14" s="5">
        <v>199.82249999999999</v>
      </c>
      <c r="Z14" s="9">
        <v>7.0000000000000007E-2</v>
      </c>
      <c r="AA14" s="5">
        <v>5.2290000000000001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34598.559000000001</v>
      </c>
      <c r="AT14" s="11">
        <f>(AS14/$AS$59)*100</f>
        <v>4.7441291197581608</v>
      </c>
      <c r="AU14" s="5">
        <f t="shared" si="6"/>
        <v>4744.1291197581604</v>
      </c>
    </row>
    <row r="15" spans="1:47" x14ac:dyDescent="0.25">
      <c r="A15" s="1" t="s">
        <v>92</v>
      </c>
      <c r="B15" s="1" t="s">
        <v>84</v>
      </c>
      <c r="C15" s="1" t="s">
        <v>60</v>
      </c>
      <c r="D15" s="1" t="s">
        <v>61</v>
      </c>
      <c r="E15" s="1" t="s">
        <v>75</v>
      </c>
      <c r="F15" s="1" t="s">
        <v>72</v>
      </c>
      <c r="G15" s="1" t="s">
        <v>55</v>
      </c>
      <c r="H15" s="1" t="s">
        <v>73</v>
      </c>
      <c r="I15" s="2">
        <v>74.05</v>
      </c>
      <c r="J15" s="2">
        <v>37.31</v>
      </c>
      <c r="K15" s="2">
        <f t="shared" si="0"/>
        <v>35.789999999999992</v>
      </c>
      <c r="L15" s="2">
        <f t="shared" si="1"/>
        <v>0</v>
      </c>
      <c r="N15" s="4">
        <v>0.84</v>
      </c>
      <c r="O15" s="5">
        <v>1605.7837500000001</v>
      </c>
      <c r="P15" s="6">
        <v>13.65</v>
      </c>
      <c r="Q15" s="5">
        <v>18031.580000000002</v>
      </c>
      <c r="R15" s="7">
        <v>13.45</v>
      </c>
      <c r="S15" s="5">
        <v>7155.6374999999998</v>
      </c>
      <c r="T15" s="8">
        <v>7.55</v>
      </c>
      <c r="U15" s="5">
        <v>1216.67625</v>
      </c>
      <c r="Z15" s="9">
        <v>0.3</v>
      </c>
      <c r="AA15" s="5">
        <v>18.675000000000001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28028.352500000001</v>
      </c>
      <c r="AT15" s="11">
        <f>(AS15/$AS$59)*100</f>
        <v>3.8432272070665268</v>
      </c>
      <c r="AU15" s="5">
        <f t="shared" si="6"/>
        <v>3843.2272070665267</v>
      </c>
    </row>
    <row r="16" spans="1:47" x14ac:dyDescent="0.25">
      <c r="A16" s="1" t="s">
        <v>93</v>
      </c>
      <c r="B16" s="1" t="s">
        <v>87</v>
      </c>
      <c r="C16" s="1" t="s">
        <v>88</v>
      </c>
      <c r="D16" s="1" t="s">
        <v>52</v>
      </c>
      <c r="E16" s="1" t="s">
        <v>85</v>
      </c>
      <c r="F16" s="1" t="s">
        <v>72</v>
      </c>
      <c r="G16" s="1" t="s">
        <v>55</v>
      </c>
      <c r="H16" s="1" t="s">
        <v>73</v>
      </c>
      <c r="I16" s="2">
        <v>6.16</v>
      </c>
      <c r="J16" s="2">
        <v>3.54</v>
      </c>
      <c r="K16" s="2">
        <f t="shared" si="0"/>
        <v>3.21</v>
      </c>
      <c r="L16" s="2">
        <f t="shared" si="1"/>
        <v>0</v>
      </c>
      <c r="R16" s="7">
        <v>0.05</v>
      </c>
      <c r="S16" s="5">
        <v>31.125</v>
      </c>
      <c r="T16" s="8">
        <v>0.01</v>
      </c>
      <c r="U16" s="5">
        <v>1.8674999999999999</v>
      </c>
      <c r="Z16" s="9">
        <v>1.55</v>
      </c>
      <c r="AA16" s="5">
        <v>115.785</v>
      </c>
      <c r="AB16" s="10">
        <v>1.6</v>
      </c>
      <c r="AC16" s="5">
        <v>107.568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256.34550000000002</v>
      </c>
      <c r="AT16" s="11">
        <f>(AS16/$AS$59)*100</f>
        <v>3.5149907580514138E-2</v>
      </c>
      <c r="AU16" s="5">
        <f t="shared" si="6"/>
        <v>35.149907580514139</v>
      </c>
    </row>
    <row r="17" spans="1:47" x14ac:dyDescent="0.25">
      <c r="A17" s="1" t="s">
        <v>93</v>
      </c>
      <c r="B17" s="1" t="s">
        <v>87</v>
      </c>
      <c r="C17" s="1" t="s">
        <v>88</v>
      </c>
      <c r="D17" s="1" t="s">
        <v>52</v>
      </c>
      <c r="E17" s="1" t="s">
        <v>75</v>
      </c>
      <c r="F17" s="1" t="s">
        <v>72</v>
      </c>
      <c r="G17" s="1" t="s">
        <v>55</v>
      </c>
      <c r="H17" s="1" t="s">
        <v>73</v>
      </c>
      <c r="I17" s="2">
        <v>6.16</v>
      </c>
      <c r="J17" s="2">
        <v>2.62</v>
      </c>
      <c r="K17" s="2">
        <f t="shared" si="0"/>
        <v>1.54</v>
      </c>
      <c r="L17" s="2">
        <f t="shared" si="1"/>
        <v>0</v>
      </c>
      <c r="T17" s="8">
        <v>0.03</v>
      </c>
      <c r="U17" s="5">
        <v>4.9800000000000004</v>
      </c>
      <c r="Z17" s="9">
        <v>1.28</v>
      </c>
      <c r="AA17" s="5">
        <v>82.418999999999997</v>
      </c>
      <c r="AB17" s="10">
        <v>0.23</v>
      </c>
      <c r="AC17" s="5">
        <v>14.45445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101.85345</v>
      </c>
      <c r="AT17" s="11">
        <f>(AS17/$AS$59)*100</f>
        <v>1.3966070612733665E-2</v>
      </c>
      <c r="AU17" s="5">
        <f t="shared" si="6"/>
        <v>13.966070612733665</v>
      </c>
    </row>
    <row r="18" spans="1:47" x14ac:dyDescent="0.25">
      <c r="A18" s="1" t="s">
        <v>94</v>
      </c>
      <c r="B18" s="1" t="s">
        <v>50</v>
      </c>
      <c r="C18" s="1" t="s">
        <v>51</v>
      </c>
      <c r="D18" s="1" t="s">
        <v>52</v>
      </c>
      <c r="E18" s="1" t="s">
        <v>82</v>
      </c>
      <c r="F18" s="1" t="s">
        <v>72</v>
      </c>
      <c r="G18" s="1" t="s">
        <v>55</v>
      </c>
      <c r="H18" s="1" t="s">
        <v>73</v>
      </c>
      <c r="I18" s="2">
        <v>39.5</v>
      </c>
      <c r="J18" s="2">
        <v>36.49</v>
      </c>
      <c r="K18" s="2">
        <f t="shared" si="0"/>
        <v>33.94</v>
      </c>
      <c r="L18" s="2">
        <f t="shared" si="1"/>
        <v>2.54</v>
      </c>
      <c r="N18" s="4">
        <v>12.29</v>
      </c>
      <c r="O18" s="5">
        <v>27568.8825</v>
      </c>
      <c r="P18" s="6">
        <v>14.27</v>
      </c>
      <c r="Q18" s="5">
        <v>23584.54</v>
      </c>
      <c r="R18" s="7">
        <v>7.03</v>
      </c>
      <c r="S18" s="5">
        <v>5486.3</v>
      </c>
      <c r="T18" s="8">
        <v>0.33</v>
      </c>
      <c r="U18" s="5">
        <v>82.17</v>
      </c>
      <c r="Z18" s="9">
        <v>0.02</v>
      </c>
      <c r="AA18" s="5">
        <v>1.2450000000000001</v>
      </c>
      <c r="AL18" s="5" t="str">
        <f t="shared" si="2"/>
        <v/>
      </c>
      <c r="AM18" s="3">
        <v>1.02</v>
      </c>
      <c r="AN18" s="5">
        <f t="shared" si="3"/>
        <v>5470.26</v>
      </c>
      <c r="AP18" s="5" t="str">
        <f t="shared" si="4"/>
        <v/>
      </c>
      <c r="AQ18" s="2">
        <v>1.52</v>
      </c>
      <c r="AS18" s="5">
        <f t="shared" si="5"/>
        <v>56723.137500000004</v>
      </c>
      <c r="AT18" s="11">
        <f>(AS18/$AS$59)*100</f>
        <v>7.7778351513944886</v>
      </c>
      <c r="AU18" s="5">
        <f t="shared" si="6"/>
        <v>7777.8351513944881</v>
      </c>
    </row>
    <row r="19" spans="1:47" x14ac:dyDescent="0.25">
      <c r="A19" s="1" t="s">
        <v>95</v>
      </c>
      <c r="B19" s="1" t="s">
        <v>59</v>
      </c>
      <c r="C19" s="1" t="s">
        <v>60</v>
      </c>
      <c r="D19" s="1" t="s">
        <v>61</v>
      </c>
      <c r="E19" s="1" t="s">
        <v>96</v>
      </c>
      <c r="F19" s="1" t="s">
        <v>72</v>
      </c>
      <c r="G19" s="1" t="s">
        <v>55</v>
      </c>
      <c r="H19" s="1" t="s">
        <v>73</v>
      </c>
      <c r="I19" s="2">
        <v>9.4</v>
      </c>
      <c r="J19" s="2">
        <v>1.46</v>
      </c>
      <c r="K19" s="2">
        <f t="shared" si="0"/>
        <v>1.47</v>
      </c>
      <c r="L19" s="2">
        <f t="shared" si="1"/>
        <v>0</v>
      </c>
      <c r="P19" s="6">
        <v>0.06</v>
      </c>
      <c r="Q19" s="5">
        <v>77.7</v>
      </c>
      <c r="Z19" s="9">
        <v>0.38</v>
      </c>
      <c r="AA19" s="5">
        <v>23.655000000000001</v>
      </c>
      <c r="AB19" s="10">
        <v>1.03</v>
      </c>
      <c r="AC19" s="5">
        <v>57.705750000000002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159.06075000000001</v>
      </c>
      <c r="AT19" s="11">
        <f>(AS19/$AS$59)*100</f>
        <v>2.1810293772222506E-2</v>
      </c>
      <c r="AU19" s="5">
        <f t="shared" si="6"/>
        <v>21.810293772222504</v>
      </c>
    </row>
    <row r="20" spans="1:47" x14ac:dyDescent="0.25">
      <c r="A20" s="1" t="s">
        <v>95</v>
      </c>
      <c r="B20" s="1" t="s">
        <v>59</v>
      </c>
      <c r="C20" s="1" t="s">
        <v>60</v>
      </c>
      <c r="D20" s="1" t="s">
        <v>61</v>
      </c>
      <c r="E20" s="1" t="s">
        <v>82</v>
      </c>
      <c r="F20" s="1" t="s">
        <v>72</v>
      </c>
      <c r="G20" s="1" t="s">
        <v>55</v>
      </c>
      <c r="H20" s="1" t="s">
        <v>73</v>
      </c>
      <c r="I20" s="2">
        <v>9.4</v>
      </c>
      <c r="J20" s="2">
        <v>1.97</v>
      </c>
      <c r="K20" s="2">
        <f t="shared" si="0"/>
        <v>1.96</v>
      </c>
      <c r="L20" s="2">
        <f t="shared" si="1"/>
        <v>0</v>
      </c>
      <c r="P20" s="6">
        <v>0.72</v>
      </c>
      <c r="Q20" s="5">
        <v>932.4</v>
      </c>
      <c r="R20" s="7">
        <v>0.11</v>
      </c>
      <c r="S20" s="5">
        <v>57.0625</v>
      </c>
      <c r="Z20" s="9">
        <v>1.1299999999999999</v>
      </c>
      <c r="AA20" s="5">
        <v>70.342499999999987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1059.8050000000001</v>
      </c>
      <c r="AT20" s="11">
        <f>(AS20/$AS$59)*100</f>
        <v>0.14531968692006214</v>
      </c>
      <c r="AU20" s="5">
        <f t="shared" si="6"/>
        <v>145.31968692006214</v>
      </c>
    </row>
    <row r="21" spans="1:47" x14ac:dyDescent="0.25">
      <c r="A21" s="1" t="s">
        <v>95</v>
      </c>
      <c r="B21" s="1" t="s">
        <v>59</v>
      </c>
      <c r="C21" s="1" t="s">
        <v>60</v>
      </c>
      <c r="D21" s="1" t="s">
        <v>61</v>
      </c>
      <c r="E21" s="1" t="s">
        <v>81</v>
      </c>
      <c r="F21" s="1" t="s">
        <v>72</v>
      </c>
      <c r="G21" s="1" t="s">
        <v>55</v>
      </c>
      <c r="H21" s="1" t="s">
        <v>73</v>
      </c>
      <c r="I21" s="2">
        <v>9.4</v>
      </c>
      <c r="J21" s="2">
        <v>5.47</v>
      </c>
      <c r="K21" s="2">
        <f t="shared" si="0"/>
        <v>5.47</v>
      </c>
      <c r="L21" s="2">
        <f t="shared" si="1"/>
        <v>0</v>
      </c>
      <c r="P21" s="6">
        <v>0.7</v>
      </c>
      <c r="Q21" s="5">
        <v>968.66</v>
      </c>
      <c r="R21" s="7">
        <v>0.2</v>
      </c>
      <c r="S21" s="5">
        <v>103.75</v>
      </c>
      <c r="Z21" s="9">
        <v>3.05</v>
      </c>
      <c r="AA21" s="5">
        <v>189.86250000000001</v>
      </c>
      <c r="AB21" s="10">
        <v>1.52</v>
      </c>
      <c r="AC21" s="5">
        <v>85.158000000000001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1347.4304999999997</v>
      </c>
      <c r="AT21" s="11">
        <f>(AS21/$AS$59)*100</f>
        <v>0.18475868523600353</v>
      </c>
      <c r="AU21" s="5">
        <f t="shared" si="6"/>
        <v>184.75868523600352</v>
      </c>
    </row>
    <row r="22" spans="1:47" x14ac:dyDescent="0.25">
      <c r="A22" s="1" t="s">
        <v>97</v>
      </c>
      <c r="B22" s="1" t="s">
        <v>98</v>
      </c>
      <c r="C22" s="1" t="s">
        <v>99</v>
      </c>
      <c r="D22" s="1" t="s">
        <v>61</v>
      </c>
      <c r="E22" s="1" t="s">
        <v>71</v>
      </c>
      <c r="F22" s="1" t="s">
        <v>72</v>
      </c>
      <c r="G22" s="1" t="s">
        <v>55</v>
      </c>
      <c r="H22" s="1" t="s">
        <v>73</v>
      </c>
      <c r="I22" s="2">
        <v>120</v>
      </c>
      <c r="J22" s="2">
        <v>38.950000000000003</v>
      </c>
      <c r="K22" s="2">
        <f t="shared" si="0"/>
        <v>33.090000000000003</v>
      </c>
      <c r="L22" s="2">
        <f t="shared" si="1"/>
        <v>0</v>
      </c>
      <c r="R22" s="7">
        <v>27.11</v>
      </c>
      <c r="S22" s="5">
        <v>22501.3</v>
      </c>
      <c r="T22" s="8">
        <v>5.98</v>
      </c>
      <c r="U22" s="5">
        <v>1489.02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23990.32</v>
      </c>
      <c r="AT22" s="11">
        <f>(AS22/$AS$59)*100</f>
        <v>3.2895351423253381</v>
      </c>
      <c r="AU22" s="5">
        <f t="shared" si="6"/>
        <v>3289.5351423253378</v>
      </c>
    </row>
    <row r="23" spans="1:47" x14ac:dyDescent="0.25">
      <c r="A23" s="1" t="s">
        <v>97</v>
      </c>
      <c r="B23" s="1" t="s">
        <v>98</v>
      </c>
      <c r="C23" s="1" t="s">
        <v>99</v>
      </c>
      <c r="D23" s="1" t="s">
        <v>61</v>
      </c>
      <c r="E23" s="1" t="s">
        <v>74</v>
      </c>
      <c r="F23" s="1" t="s">
        <v>72</v>
      </c>
      <c r="G23" s="1" t="s">
        <v>55</v>
      </c>
      <c r="H23" s="1" t="s">
        <v>73</v>
      </c>
      <c r="I23" s="2">
        <v>120</v>
      </c>
      <c r="J23" s="2">
        <v>37.450000000000003</v>
      </c>
      <c r="K23" s="2">
        <f t="shared" ref="K23:K55" si="7">SUM(N23,P23,R23,T23,V23,X23,Z23,AB23,AE23,AG23,AI23)</f>
        <v>33.479999999999997</v>
      </c>
      <c r="L23" s="2">
        <f t="shared" ref="L23:L55" si="8">SUM(M23,AD23,AK23,AM23,AO23,AQ23,AR23)</f>
        <v>0.02</v>
      </c>
      <c r="N23" s="4">
        <v>0.99</v>
      </c>
      <c r="O23" s="5">
        <v>2782.89</v>
      </c>
      <c r="P23" s="6">
        <v>16.64</v>
      </c>
      <c r="Q23" s="5">
        <v>34478.080000000002</v>
      </c>
      <c r="R23" s="7">
        <v>14.59</v>
      </c>
      <c r="S23" s="5">
        <v>12109.7</v>
      </c>
      <c r="T23" s="8">
        <v>1.26</v>
      </c>
      <c r="U23" s="5">
        <v>313.74</v>
      </c>
      <c r="AL23" s="5" t="str">
        <f t="shared" ref="AL23:AL51" si="9">IF(AK23&gt;0,AK23*$AL$1,"")</f>
        <v/>
      </c>
      <c r="AM23" s="3">
        <v>0.02</v>
      </c>
      <c r="AN23" s="5">
        <f t="shared" ref="AN23:AN51" si="10">IF(AM23&gt;0,AM23*$AN$1,"")</f>
        <v>107.26</v>
      </c>
      <c r="AP23" s="5" t="str">
        <f t="shared" ref="AP23:AP51" si="11">IF(AO23&gt;0,AO23*$AP$1,"")</f>
        <v/>
      </c>
      <c r="AS23" s="5">
        <f t="shared" ref="AS23:AS55" si="12">SUM(O23,Q23,S23,U23,W23,Y23,AA23,AC23,AF23,AH23,AJ23)</f>
        <v>49684.409999999996</v>
      </c>
      <c r="AT23" s="11">
        <f>(AS23/$AS$59)*100</f>
        <v>6.8126899816551196</v>
      </c>
      <c r="AU23" s="5">
        <f t="shared" ref="AU23:AU51" si="13">(AT23/100)*$AU$1</f>
        <v>6812.6899816551195</v>
      </c>
    </row>
    <row r="24" spans="1:47" x14ac:dyDescent="0.25">
      <c r="A24" s="1" t="s">
        <v>100</v>
      </c>
      <c r="B24" s="1" t="s">
        <v>59</v>
      </c>
      <c r="C24" s="1" t="s">
        <v>60</v>
      </c>
      <c r="D24" s="1" t="s">
        <v>61</v>
      </c>
      <c r="E24" s="1" t="s">
        <v>96</v>
      </c>
      <c r="F24" s="1" t="s">
        <v>72</v>
      </c>
      <c r="G24" s="1" t="s">
        <v>55</v>
      </c>
      <c r="H24" s="1" t="s">
        <v>73</v>
      </c>
      <c r="I24" s="2">
        <v>109.27</v>
      </c>
      <c r="J24" s="2">
        <v>38.5</v>
      </c>
      <c r="K24" s="2">
        <f t="shared" si="7"/>
        <v>38.510000000000005</v>
      </c>
      <c r="L24" s="2">
        <f t="shared" si="8"/>
        <v>0</v>
      </c>
      <c r="N24" s="4">
        <v>3.76</v>
      </c>
      <c r="O24" s="5">
        <v>7168.0499999999993</v>
      </c>
      <c r="P24" s="6">
        <v>20.37</v>
      </c>
      <c r="Q24" s="5">
        <v>27713</v>
      </c>
      <c r="R24" s="7">
        <v>12.93</v>
      </c>
      <c r="S24" s="5">
        <v>7113.1</v>
      </c>
      <c r="T24" s="8">
        <v>0.76</v>
      </c>
      <c r="U24" s="5">
        <v>123.255</v>
      </c>
      <c r="Z24" s="9">
        <v>0.27</v>
      </c>
      <c r="AA24" s="5">
        <v>16.807500000000001</v>
      </c>
      <c r="AB24" s="10">
        <v>0.42</v>
      </c>
      <c r="AC24" s="5">
        <v>23.5305</v>
      </c>
      <c r="AL24" s="5" t="str">
        <f t="shared" si="9"/>
        <v/>
      </c>
      <c r="AN24" s="5" t="str">
        <f t="shared" si="10"/>
        <v/>
      </c>
      <c r="AP24" s="5" t="str">
        <f t="shared" si="11"/>
        <v/>
      </c>
      <c r="AS24" s="5">
        <f t="shared" si="12"/>
        <v>42157.743000000002</v>
      </c>
      <c r="AT24" s="11">
        <f>(AS24/$AS$59)*100</f>
        <v>5.7806389043422524</v>
      </c>
      <c r="AU24" s="5">
        <f t="shared" si="13"/>
        <v>5780.6389043422523</v>
      </c>
    </row>
    <row r="25" spans="1:47" x14ac:dyDescent="0.25">
      <c r="A25" s="1" t="s">
        <v>100</v>
      </c>
      <c r="B25" s="1" t="s">
        <v>59</v>
      </c>
      <c r="C25" s="1" t="s">
        <v>60</v>
      </c>
      <c r="D25" s="1" t="s">
        <v>61</v>
      </c>
      <c r="E25" s="1" t="s">
        <v>81</v>
      </c>
      <c r="F25" s="1" t="s">
        <v>72</v>
      </c>
      <c r="G25" s="1" t="s">
        <v>55</v>
      </c>
      <c r="H25" s="1" t="s">
        <v>73</v>
      </c>
      <c r="I25" s="2">
        <v>109.27</v>
      </c>
      <c r="J25" s="2">
        <v>29.88</v>
      </c>
      <c r="K25" s="2">
        <f t="shared" si="7"/>
        <v>29.88</v>
      </c>
      <c r="L25" s="2">
        <f t="shared" si="8"/>
        <v>0</v>
      </c>
      <c r="N25" s="4">
        <v>0.19</v>
      </c>
      <c r="O25" s="5">
        <v>333.80285700000002</v>
      </c>
      <c r="P25" s="6">
        <v>9.25</v>
      </c>
      <c r="Q25" s="5">
        <v>13607.490400000001</v>
      </c>
      <c r="R25" s="7">
        <v>14.33</v>
      </c>
      <c r="S25" s="5">
        <v>9173.9197600000007</v>
      </c>
      <c r="T25" s="8">
        <v>3.63</v>
      </c>
      <c r="U25" s="5">
        <v>689.004324</v>
      </c>
      <c r="Z25" s="9">
        <v>1.27</v>
      </c>
      <c r="AA25" s="5">
        <v>82.045500000000004</v>
      </c>
      <c r="AB25" s="10">
        <v>1.21</v>
      </c>
      <c r="AC25" s="5">
        <v>67.790249999999986</v>
      </c>
      <c r="AL25" s="5" t="str">
        <f t="shared" si="9"/>
        <v/>
      </c>
      <c r="AN25" s="5" t="str">
        <f t="shared" si="10"/>
        <v/>
      </c>
      <c r="AP25" s="5" t="str">
        <f t="shared" si="11"/>
        <v/>
      </c>
      <c r="AS25" s="5">
        <f t="shared" si="12"/>
        <v>23954.053091000002</v>
      </c>
      <c r="AT25" s="11">
        <f>(AS25/$AS$59)*100</f>
        <v>3.2845622502730847</v>
      </c>
      <c r="AU25" s="5">
        <f t="shared" si="13"/>
        <v>3284.5622502730848</v>
      </c>
    </row>
    <row r="26" spans="1:47" x14ac:dyDescent="0.25">
      <c r="A26" s="1" t="s">
        <v>100</v>
      </c>
      <c r="B26" s="1" t="s">
        <v>59</v>
      </c>
      <c r="C26" s="1" t="s">
        <v>60</v>
      </c>
      <c r="D26" s="1" t="s">
        <v>61</v>
      </c>
      <c r="E26" s="1" t="s">
        <v>77</v>
      </c>
      <c r="F26" s="1" t="s">
        <v>72</v>
      </c>
      <c r="G26" s="1" t="s">
        <v>55</v>
      </c>
      <c r="H26" s="1" t="s">
        <v>73</v>
      </c>
      <c r="I26" s="2">
        <v>109.27</v>
      </c>
      <c r="J26" s="2">
        <v>37.83</v>
      </c>
      <c r="K26" s="2">
        <f t="shared" si="7"/>
        <v>37.46</v>
      </c>
      <c r="L26" s="2">
        <f t="shared" si="8"/>
        <v>0</v>
      </c>
      <c r="P26" s="6">
        <v>9.9699999999999989</v>
      </c>
      <c r="Q26" s="5">
        <v>18194.75</v>
      </c>
      <c r="R26" s="7">
        <v>21.55</v>
      </c>
      <c r="S26" s="5">
        <v>15243.987499999999</v>
      </c>
      <c r="T26" s="8">
        <v>5.94</v>
      </c>
      <c r="U26" s="5">
        <v>1465.05375</v>
      </c>
      <c r="AL26" s="5" t="str">
        <f t="shared" si="9"/>
        <v/>
      </c>
      <c r="AN26" s="5" t="str">
        <f t="shared" si="10"/>
        <v/>
      </c>
      <c r="AP26" s="5" t="str">
        <f t="shared" si="11"/>
        <v/>
      </c>
      <c r="AS26" s="5">
        <f t="shared" si="12"/>
        <v>34903.791250000002</v>
      </c>
      <c r="AT26" s="11">
        <f>(AS26/$AS$59)*100</f>
        <v>4.7859823427641919</v>
      </c>
      <c r="AU26" s="5">
        <f t="shared" si="13"/>
        <v>4785.9823427641913</v>
      </c>
    </row>
    <row r="27" spans="1:47" x14ac:dyDescent="0.25">
      <c r="A27" s="1" t="s">
        <v>101</v>
      </c>
      <c r="B27" s="1" t="s">
        <v>102</v>
      </c>
      <c r="C27" s="1" t="s">
        <v>103</v>
      </c>
      <c r="D27" s="1" t="s">
        <v>104</v>
      </c>
      <c r="E27" s="1" t="s">
        <v>105</v>
      </c>
      <c r="F27" s="1" t="s">
        <v>72</v>
      </c>
      <c r="G27" s="1" t="s">
        <v>55</v>
      </c>
      <c r="H27" s="1" t="s">
        <v>73</v>
      </c>
      <c r="I27" s="2">
        <v>39.619999999999997</v>
      </c>
      <c r="J27" s="2">
        <v>30.03</v>
      </c>
      <c r="K27" s="2">
        <f t="shared" si="7"/>
        <v>2.0499999999999998</v>
      </c>
      <c r="L27" s="2">
        <f t="shared" si="8"/>
        <v>0</v>
      </c>
      <c r="T27" s="8">
        <v>2.0499999999999998</v>
      </c>
      <c r="U27" s="5">
        <v>321.39</v>
      </c>
      <c r="AL27" s="5" t="str">
        <f t="shared" si="9"/>
        <v/>
      </c>
      <c r="AN27" s="5" t="str">
        <f t="shared" si="10"/>
        <v/>
      </c>
      <c r="AP27" s="5" t="str">
        <f t="shared" si="11"/>
        <v/>
      </c>
      <c r="AS27" s="5">
        <f t="shared" si="12"/>
        <v>321.39</v>
      </c>
      <c r="AT27" s="11">
        <f>(AS27/$AS$59)*100</f>
        <v>4.4068761875287209E-2</v>
      </c>
      <c r="AU27" s="5">
        <f t="shared" si="13"/>
        <v>44.068761875287208</v>
      </c>
    </row>
    <row r="28" spans="1:47" x14ac:dyDescent="0.25">
      <c r="A28" s="1" t="s">
        <v>106</v>
      </c>
      <c r="B28" s="1" t="s">
        <v>84</v>
      </c>
      <c r="C28" s="1" t="s">
        <v>60</v>
      </c>
      <c r="D28" s="1" t="s">
        <v>61</v>
      </c>
      <c r="E28" s="1" t="s">
        <v>107</v>
      </c>
      <c r="F28" s="1" t="s">
        <v>72</v>
      </c>
      <c r="G28" s="1" t="s">
        <v>55</v>
      </c>
      <c r="H28" s="1" t="s">
        <v>73</v>
      </c>
      <c r="I28" s="2">
        <v>40</v>
      </c>
      <c r="J28" s="2">
        <v>39.89</v>
      </c>
      <c r="K28" s="2">
        <f t="shared" si="7"/>
        <v>33.33</v>
      </c>
      <c r="L28" s="2">
        <f t="shared" si="8"/>
        <v>0</v>
      </c>
      <c r="P28" s="6">
        <v>9.3800000000000008</v>
      </c>
      <c r="Q28" s="5">
        <v>12147.1</v>
      </c>
      <c r="R28" s="7">
        <v>19.88</v>
      </c>
      <c r="S28" s="5">
        <v>12989.5</v>
      </c>
      <c r="T28" s="8">
        <v>4.0599999999999996</v>
      </c>
      <c r="U28" s="5">
        <v>724.27874999999995</v>
      </c>
      <c r="Z28" s="9">
        <v>0.01</v>
      </c>
      <c r="AA28" s="5">
        <v>0.62250000000000005</v>
      </c>
      <c r="AL28" s="5" t="str">
        <f t="shared" si="9"/>
        <v/>
      </c>
      <c r="AN28" s="5" t="str">
        <f t="shared" si="10"/>
        <v/>
      </c>
      <c r="AP28" s="5" t="str">
        <f t="shared" si="11"/>
        <v/>
      </c>
      <c r="AS28" s="5">
        <f t="shared" si="12"/>
        <v>25861.501250000001</v>
      </c>
      <c r="AT28" s="11">
        <f>(AS28/$AS$59)*100</f>
        <v>3.5461101475580841</v>
      </c>
      <c r="AU28" s="5">
        <f t="shared" si="13"/>
        <v>3546.110147558084</v>
      </c>
    </row>
    <row r="29" spans="1:47" x14ac:dyDescent="0.25">
      <c r="A29" s="1" t="s">
        <v>108</v>
      </c>
      <c r="B29" s="1" t="s">
        <v>50</v>
      </c>
      <c r="C29" s="1" t="s">
        <v>51</v>
      </c>
      <c r="D29" s="1" t="s">
        <v>52</v>
      </c>
      <c r="E29" s="1" t="s">
        <v>71</v>
      </c>
      <c r="F29" s="1" t="s">
        <v>76</v>
      </c>
      <c r="G29" s="1" t="s">
        <v>55</v>
      </c>
      <c r="H29" s="1" t="s">
        <v>73</v>
      </c>
      <c r="I29" s="2">
        <v>411.46</v>
      </c>
      <c r="J29" s="2">
        <v>37.049999999999997</v>
      </c>
      <c r="K29" s="2">
        <f t="shared" si="7"/>
        <v>4.4400000000000004</v>
      </c>
      <c r="L29" s="2">
        <f t="shared" si="8"/>
        <v>0</v>
      </c>
      <c r="R29" s="7">
        <v>4.12</v>
      </c>
      <c r="S29" s="5">
        <v>3419.6</v>
      </c>
      <c r="T29" s="8">
        <v>0.32</v>
      </c>
      <c r="U29" s="5">
        <v>79.680000000000007</v>
      </c>
      <c r="AL29" s="5" t="str">
        <f t="shared" si="9"/>
        <v/>
      </c>
      <c r="AN29" s="5" t="str">
        <f t="shared" si="10"/>
        <v/>
      </c>
      <c r="AP29" s="5" t="str">
        <f t="shared" si="11"/>
        <v/>
      </c>
      <c r="AS29" s="5">
        <f t="shared" si="12"/>
        <v>3499.2799999999997</v>
      </c>
      <c r="AT29" s="11">
        <f>(AS29/$AS$59)*100</f>
        <v>0.47981871575019452</v>
      </c>
      <c r="AU29" s="5">
        <f t="shared" si="13"/>
        <v>479.81871575019454</v>
      </c>
    </row>
    <row r="30" spans="1:47" x14ac:dyDescent="0.25">
      <c r="A30" s="1" t="s">
        <v>108</v>
      </c>
      <c r="B30" s="1" t="s">
        <v>50</v>
      </c>
      <c r="C30" s="1" t="s">
        <v>51</v>
      </c>
      <c r="D30" s="1" t="s">
        <v>52</v>
      </c>
      <c r="E30" s="1" t="s">
        <v>85</v>
      </c>
      <c r="F30" s="1" t="s">
        <v>76</v>
      </c>
      <c r="G30" s="1" t="s">
        <v>55</v>
      </c>
      <c r="H30" s="1" t="s">
        <v>73</v>
      </c>
      <c r="I30" s="2">
        <v>411.46</v>
      </c>
      <c r="J30" s="2">
        <v>39.49</v>
      </c>
      <c r="K30" s="2">
        <f t="shared" si="7"/>
        <v>1.77</v>
      </c>
      <c r="L30" s="2">
        <f t="shared" si="8"/>
        <v>0</v>
      </c>
      <c r="T30" s="8">
        <v>1.77</v>
      </c>
      <c r="U30" s="5">
        <v>440.73</v>
      </c>
      <c r="AL30" s="5" t="str">
        <f t="shared" si="9"/>
        <v/>
      </c>
      <c r="AN30" s="5" t="str">
        <f t="shared" si="10"/>
        <v/>
      </c>
      <c r="AP30" s="5" t="str">
        <f t="shared" si="11"/>
        <v/>
      </c>
      <c r="AS30" s="5">
        <f t="shared" si="12"/>
        <v>440.73</v>
      </c>
      <c r="AT30" s="11">
        <f>(AS30/$AS$59)*100</f>
        <v>6.043257544197185E-2</v>
      </c>
      <c r="AU30" s="5">
        <f t="shared" si="13"/>
        <v>60.432575441971849</v>
      </c>
    </row>
    <row r="31" spans="1:47" x14ac:dyDescent="0.25">
      <c r="A31" s="1" t="s">
        <v>108</v>
      </c>
      <c r="B31" s="1" t="s">
        <v>50</v>
      </c>
      <c r="C31" s="1" t="s">
        <v>51</v>
      </c>
      <c r="D31" s="1" t="s">
        <v>52</v>
      </c>
      <c r="E31" s="1" t="s">
        <v>53</v>
      </c>
      <c r="F31" s="1" t="s">
        <v>76</v>
      </c>
      <c r="G31" s="1" t="s">
        <v>55</v>
      </c>
      <c r="H31" s="1" t="s">
        <v>73</v>
      </c>
      <c r="I31" s="2">
        <v>411.46</v>
      </c>
      <c r="J31" s="2">
        <v>39.119999999999997</v>
      </c>
      <c r="K31" s="2">
        <f t="shared" si="7"/>
        <v>16.05</v>
      </c>
      <c r="L31" s="2">
        <f t="shared" si="8"/>
        <v>0</v>
      </c>
      <c r="R31" s="7">
        <v>13.09</v>
      </c>
      <c r="S31" s="5">
        <v>10864.7</v>
      </c>
      <c r="T31" s="8">
        <v>2.96</v>
      </c>
      <c r="U31" s="5">
        <v>737.04</v>
      </c>
      <c r="AL31" s="5" t="str">
        <f t="shared" si="9"/>
        <v/>
      </c>
      <c r="AN31" s="5" t="str">
        <f t="shared" si="10"/>
        <v/>
      </c>
      <c r="AP31" s="5" t="str">
        <f t="shared" si="11"/>
        <v/>
      </c>
      <c r="AS31" s="5">
        <f t="shared" si="12"/>
        <v>11601.740000000002</v>
      </c>
      <c r="AT31" s="11">
        <f>(AS31/$AS$59)*100</f>
        <v>1.5908221083387619</v>
      </c>
      <c r="AU31" s="5">
        <f t="shared" si="13"/>
        <v>1590.8221083387621</v>
      </c>
    </row>
    <row r="32" spans="1:47" x14ac:dyDescent="0.25">
      <c r="A32" s="1" t="s">
        <v>108</v>
      </c>
      <c r="B32" s="1" t="s">
        <v>50</v>
      </c>
      <c r="C32" s="1" t="s">
        <v>51</v>
      </c>
      <c r="D32" s="1" t="s">
        <v>52</v>
      </c>
      <c r="E32" s="1" t="s">
        <v>105</v>
      </c>
      <c r="F32" s="1" t="s">
        <v>76</v>
      </c>
      <c r="G32" s="1" t="s">
        <v>55</v>
      </c>
      <c r="H32" s="1" t="s">
        <v>73</v>
      </c>
      <c r="I32" s="2">
        <v>411.46</v>
      </c>
      <c r="J32" s="2">
        <v>11.67</v>
      </c>
      <c r="K32" s="2">
        <f t="shared" si="7"/>
        <v>11.559999999999999</v>
      </c>
      <c r="L32" s="2">
        <f t="shared" si="8"/>
        <v>0</v>
      </c>
      <c r="R32" s="7">
        <v>4.97</v>
      </c>
      <c r="S32" s="5">
        <v>4125.0999999999995</v>
      </c>
      <c r="T32" s="8">
        <v>5.19</v>
      </c>
      <c r="U32" s="5">
        <v>1292.31</v>
      </c>
      <c r="Z32" s="9">
        <v>0.86</v>
      </c>
      <c r="AA32" s="5">
        <v>85.655999999999992</v>
      </c>
      <c r="AB32" s="10">
        <v>0.54</v>
      </c>
      <c r="AC32" s="5">
        <v>48.405600000000007</v>
      </c>
      <c r="AL32" s="5" t="str">
        <f t="shared" si="9"/>
        <v/>
      </c>
      <c r="AN32" s="5" t="str">
        <f t="shared" si="10"/>
        <v/>
      </c>
      <c r="AP32" s="5" t="str">
        <f t="shared" si="11"/>
        <v/>
      </c>
      <c r="AS32" s="5">
        <f t="shared" si="12"/>
        <v>5551.4715999999999</v>
      </c>
      <c r="AT32" s="11">
        <f>(AS32/$AS$59)*100</f>
        <v>0.76121372786278263</v>
      </c>
      <c r="AU32" s="5">
        <f t="shared" si="13"/>
        <v>761.21372786278266</v>
      </c>
    </row>
    <row r="33" spans="1:47" x14ac:dyDescent="0.25">
      <c r="A33" s="1" t="s">
        <v>108</v>
      </c>
      <c r="B33" s="1" t="s">
        <v>50</v>
      </c>
      <c r="C33" s="1" t="s">
        <v>51</v>
      </c>
      <c r="D33" s="1" t="s">
        <v>52</v>
      </c>
      <c r="E33" s="1" t="s">
        <v>75</v>
      </c>
      <c r="F33" s="1" t="s">
        <v>76</v>
      </c>
      <c r="G33" s="1" t="s">
        <v>55</v>
      </c>
      <c r="H33" s="1" t="s">
        <v>73</v>
      </c>
      <c r="I33" s="2">
        <v>411.46</v>
      </c>
      <c r="J33" s="2">
        <v>39.840000000000003</v>
      </c>
      <c r="K33" s="2">
        <f t="shared" si="7"/>
        <v>37.67</v>
      </c>
      <c r="L33" s="2">
        <f t="shared" si="8"/>
        <v>0</v>
      </c>
      <c r="R33" s="7">
        <v>26.64</v>
      </c>
      <c r="S33" s="5">
        <v>22111.200000000001</v>
      </c>
      <c r="T33" s="8">
        <v>11.03</v>
      </c>
      <c r="U33" s="5">
        <v>2746.47</v>
      </c>
      <c r="AL33" s="5" t="str">
        <f t="shared" si="9"/>
        <v/>
      </c>
      <c r="AN33" s="5" t="str">
        <f t="shared" si="10"/>
        <v/>
      </c>
      <c r="AP33" s="5" t="str">
        <f t="shared" si="11"/>
        <v/>
      </c>
      <c r="AS33" s="5">
        <f t="shared" si="12"/>
        <v>24857.670000000002</v>
      </c>
      <c r="AT33" s="11">
        <f>(AS33/$AS$59)*100</f>
        <v>3.4084655403231925</v>
      </c>
      <c r="AU33" s="5">
        <f t="shared" si="13"/>
        <v>3408.4655403231927</v>
      </c>
    </row>
    <row r="34" spans="1:47" x14ac:dyDescent="0.25">
      <c r="A34" s="1" t="s">
        <v>108</v>
      </c>
      <c r="B34" s="1" t="s">
        <v>50</v>
      </c>
      <c r="C34" s="1" t="s">
        <v>51</v>
      </c>
      <c r="D34" s="1" t="s">
        <v>52</v>
      </c>
      <c r="E34" s="1" t="s">
        <v>96</v>
      </c>
      <c r="F34" s="1" t="s">
        <v>76</v>
      </c>
      <c r="G34" s="1" t="s">
        <v>55</v>
      </c>
      <c r="H34" s="1" t="s">
        <v>73</v>
      </c>
      <c r="I34" s="2">
        <v>411.46</v>
      </c>
      <c r="J34" s="2">
        <v>39.869999999999997</v>
      </c>
      <c r="K34" s="2">
        <f t="shared" si="7"/>
        <v>37.229999999999997</v>
      </c>
      <c r="L34" s="2">
        <f t="shared" si="8"/>
        <v>0</v>
      </c>
      <c r="R34" s="7">
        <v>33.869999999999997</v>
      </c>
      <c r="S34" s="5">
        <v>28112.1</v>
      </c>
      <c r="T34" s="8">
        <v>3.36</v>
      </c>
      <c r="U34" s="5">
        <v>836.64</v>
      </c>
      <c r="AL34" s="5" t="str">
        <f t="shared" si="9"/>
        <v/>
      </c>
      <c r="AN34" s="5" t="str">
        <f t="shared" si="10"/>
        <v/>
      </c>
      <c r="AP34" s="5" t="str">
        <f t="shared" si="11"/>
        <v/>
      </c>
      <c r="AS34" s="5">
        <f t="shared" si="12"/>
        <v>28948.739999999998</v>
      </c>
      <c r="AT34" s="11">
        <f>(AS34/$AS$59)*100</f>
        <v>3.9694300682958454</v>
      </c>
      <c r="AU34" s="5">
        <f t="shared" si="13"/>
        <v>3969.4300682958456</v>
      </c>
    </row>
    <row r="35" spans="1:47" x14ac:dyDescent="0.25">
      <c r="A35" s="1" t="s">
        <v>108</v>
      </c>
      <c r="B35" s="1" t="s">
        <v>50</v>
      </c>
      <c r="C35" s="1" t="s">
        <v>51</v>
      </c>
      <c r="D35" s="1" t="s">
        <v>52</v>
      </c>
      <c r="E35" s="1" t="s">
        <v>107</v>
      </c>
      <c r="F35" s="1" t="s">
        <v>76</v>
      </c>
      <c r="G35" s="1" t="s">
        <v>55</v>
      </c>
      <c r="H35" s="1" t="s">
        <v>73</v>
      </c>
      <c r="I35" s="2">
        <v>411.46</v>
      </c>
      <c r="J35" s="2">
        <v>41.96</v>
      </c>
      <c r="K35" s="2">
        <f t="shared" si="7"/>
        <v>18.71</v>
      </c>
      <c r="L35" s="2">
        <f t="shared" si="8"/>
        <v>0</v>
      </c>
      <c r="R35" s="7">
        <v>10.92</v>
      </c>
      <c r="S35" s="5">
        <v>9063.6</v>
      </c>
      <c r="T35" s="8">
        <v>7.79</v>
      </c>
      <c r="U35" s="5">
        <v>1939.71</v>
      </c>
      <c r="AL35" s="5" t="str">
        <f t="shared" si="9"/>
        <v/>
      </c>
      <c r="AN35" s="5" t="str">
        <f t="shared" si="10"/>
        <v/>
      </c>
      <c r="AP35" s="5" t="str">
        <f t="shared" si="11"/>
        <v/>
      </c>
      <c r="AS35" s="5">
        <f t="shared" si="12"/>
        <v>11003.310000000001</v>
      </c>
      <c r="AT35" s="11">
        <f>(AS35/$AS$59)*100</f>
        <v>1.5087658241699076</v>
      </c>
      <c r="AU35" s="5">
        <f t="shared" si="13"/>
        <v>1508.7658241699075</v>
      </c>
    </row>
    <row r="36" spans="1:47" x14ac:dyDescent="0.25">
      <c r="A36" s="1" t="s">
        <v>108</v>
      </c>
      <c r="B36" s="1" t="s">
        <v>50</v>
      </c>
      <c r="C36" s="1" t="s">
        <v>51</v>
      </c>
      <c r="D36" s="1" t="s">
        <v>52</v>
      </c>
      <c r="E36" s="1" t="s">
        <v>81</v>
      </c>
      <c r="F36" s="1" t="s">
        <v>76</v>
      </c>
      <c r="G36" s="1" t="s">
        <v>55</v>
      </c>
      <c r="H36" s="1" t="s">
        <v>73</v>
      </c>
      <c r="I36" s="2">
        <v>411.46</v>
      </c>
      <c r="J36" s="2">
        <v>38.409999999999997</v>
      </c>
      <c r="K36" s="2">
        <f t="shared" si="7"/>
        <v>37.11</v>
      </c>
      <c r="L36" s="2">
        <f t="shared" si="8"/>
        <v>0</v>
      </c>
      <c r="R36" s="7">
        <v>37.1</v>
      </c>
      <c r="S36" s="5">
        <v>30793</v>
      </c>
      <c r="T36" s="8">
        <v>0.01</v>
      </c>
      <c r="U36" s="5">
        <v>2.4900000000000002</v>
      </c>
      <c r="AL36" s="5" t="str">
        <f t="shared" si="9"/>
        <v/>
      </c>
      <c r="AN36" s="5" t="str">
        <f t="shared" si="10"/>
        <v/>
      </c>
      <c r="AP36" s="5" t="str">
        <f t="shared" si="11"/>
        <v/>
      </c>
      <c r="AS36" s="5">
        <f t="shared" si="12"/>
        <v>30795.49</v>
      </c>
      <c r="AT36" s="11">
        <f>(AS36/$AS$59)*100</f>
        <v>4.2226550783869712</v>
      </c>
      <c r="AU36" s="5">
        <f t="shared" si="13"/>
        <v>4222.6550783869716</v>
      </c>
    </row>
    <row r="37" spans="1:47" x14ac:dyDescent="0.25">
      <c r="A37" s="1" t="s">
        <v>108</v>
      </c>
      <c r="B37" s="1" t="s">
        <v>50</v>
      </c>
      <c r="C37" s="1" t="s">
        <v>51</v>
      </c>
      <c r="D37" s="1" t="s">
        <v>52</v>
      </c>
      <c r="E37" s="1" t="s">
        <v>77</v>
      </c>
      <c r="F37" s="1" t="s">
        <v>76</v>
      </c>
      <c r="G37" s="1" t="s">
        <v>55</v>
      </c>
      <c r="H37" s="1" t="s">
        <v>73</v>
      </c>
      <c r="I37" s="2">
        <v>411.46</v>
      </c>
      <c r="J37" s="2">
        <v>33.49</v>
      </c>
      <c r="K37" s="2">
        <f t="shared" si="7"/>
        <v>33.44</v>
      </c>
      <c r="L37" s="2">
        <f t="shared" si="8"/>
        <v>0</v>
      </c>
      <c r="R37" s="7">
        <v>33.119999999999997</v>
      </c>
      <c r="S37" s="5">
        <v>27489.599999999999</v>
      </c>
      <c r="Z37" s="9">
        <v>0.15</v>
      </c>
      <c r="AA37" s="5">
        <v>14.94</v>
      </c>
      <c r="AB37" s="10">
        <v>0.17</v>
      </c>
      <c r="AC37" s="5">
        <v>15.238799999999999</v>
      </c>
      <c r="AL37" s="5" t="str">
        <f t="shared" si="9"/>
        <v/>
      </c>
      <c r="AN37" s="5" t="str">
        <f t="shared" si="10"/>
        <v/>
      </c>
      <c r="AP37" s="5" t="str">
        <f t="shared" si="11"/>
        <v/>
      </c>
      <c r="AS37" s="5">
        <f t="shared" si="12"/>
        <v>27519.778799999996</v>
      </c>
      <c r="AT37" s="11">
        <f>(AS37/$AS$59)*100</f>
        <v>3.7734919530718973</v>
      </c>
      <c r="AU37" s="5">
        <f t="shared" si="13"/>
        <v>3773.4919530718976</v>
      </c>
    </row>
    <row r="38" spans="1:47" x14ac:dyDescent="0.25">
      <c r="A38" s="1" t="s">
        <v>108</v>
      </c>
      <c r="B38" s="1" t="s">
        <v>50</v>
      </c>
      <c r="C38" s="1" t="s">
        <v>51</v>
      </c>
      <c r="D38" s="1" t="s">
        <v>52</v>
      </c>
      <c r="E38" s="1" t="s">
        <v>109</v>
      </c>
      <c r="F38" s="1" t="s">
        <v>76</v>
      </c>
      <c r="G38" s="1" t="s">
        <v>55</v>
      </c>
      <c r="H38" s="1" t="s">
        <v>73</v>
      </c>
      <c r="I38" s="2">
        <v>411.46</v>
      </c>
      <c r="J38" s="2">
        <v>11.11</v>
      </c>
      <c r="K38" s="2">
        <f t="shared" si="7"/>
        <v>3.46</v>
      </c>
      <c r="L38" s="2">
        <f t="shared" si="8"/>
        <v>0</v>
      </c>
      <c r="R38" s="7">
        <v>1.52</v>
      </c>
      <c r="S38" s="5">
        <v>1261.5999999999999</v>
      </c>
      <c r="T38" s="8">
        <v>1.94</v>
      </c>
      <c r="U38" s="5">
        <v>483.06</v>
      </c>
      <c r="AL38" s="5" t="str">
        <f t="shared" si="9"/>
        <v/>
      </c>
      <c r="AN38" s="5" t="str">
        <f t="shared" si="10"/>
        <v/>
      </c>
      <c r="AP38" s="5" t="str">
        <f t="shared" si="11"/>
        <v/>
      </c>
      <c r="AS38" s="5">
        <f t="shared" si="12"/>
        <v>1744.6599999999999</v>
      </c>
      <c r="AT38" s="11">
        <f>(AS38/$AS$59)*100</f>
        <v>0.23922650391530101</v>
      </c>
      <c r="AU38" s="5">
        <f t="shared" si="13"/>
        <v>239.22650391530101</v>
      </c>
    </row>
    <row r="39" spans="1:47" x14ac:dyDescent="0.25">
      <c r="A39" s="1" t="s">
        <v>110</v>
      </c>
      <c r="B39" s="1" t="s">
        <v>111</v>
      </c>
      <c r="C39" s="1" t="s">
        <v>112</v>
      </c>
      <c r="D39" s="1" t="s">
        <v>61</v>
      </c>
      <c r="E39" s="1" t="s">
        <v>77</v>
      </c>
      <c r="F39" s="1" t="s">
        <v>76</v>
      </c>
      <c r="G39" s="1" t="s">
        <v>55</v>
      </c>
      <c r="H39" s="1" t="s">
        <v>73</v>
      </c>
      <c r="I39" s="2">
        <v>5.8</v>
      </c>
      <c r="J39" s="2">
        <v>4.76</v>
      </c>
      <c r="K39" s="2">
        <f t="shared" si="7"/>
        <v>4.7300000000000004</v>
      </c>
      <c r="L39" s="2">
        <f t="shared" si="8"/>
        <v>0</v>
      </c>
      <c r="R39" s="7">
        <v>0.11</v>
      </c>
      <c r="S39" s="5">
        <v>91.3</v>
      </c>
      <c r="Z39" s="9">
        <v>1.46</v>
      </c>
      <c r="AA39" s="5">
        <v>145.416</v>
      </c>
      <c r="AB39" s="10">
        <v>3.16</v>
      </c>
      <c r="AC39" s="5">
        <v>283.26240000000001</v>
      </c>
      <c r="AL39" s="5" t="str">
        <f t="shared" si="9"/>
        <v/>
      </c>
      <c r="AN39" s="5" t="str">
        <f t="shared" si="10"/>
        <v/>
      </c>
      <c r="AP39" s="5" t="str">
        <f t="shared" si="11"/>
        <v/>
      </c>
      <c r="AS39" s="5">
        <f t="shared" si="12"/>
        <v>519.97839999999997</v>
      </c>
      <c r="AT39" s="11">
        <f>(AS39/$AS$59)*100</f>
        <v>7.1299058122196834E-2</v>
      </c>
      <c r="AU39" s="5">
        <f t="shared" si="13"/>
        <v>71.29905812219684</v>
      </c>
    </row>
    <row r="40" spans="1:47" x14ac:dyDescent="0.25">
      <c r="A40" s="1" t="s">
        <v>113</v>
      </c>
      <c r="B40" s="1" t="s">
        <v>114</v>
      </c>
      <c r="C40" s="1" t="s">
        <v>115</v>
      </c>
      <c r="D40" s="1" t="s">
        <v>116</v>
      </c>
      <c r="E40" s="1" t="s">
        <v>105</v>
      </c>
      <c r="F40" s="1" t="s">
        <v>76</v>
      </c>
      <c r="G40" s="1" t="s">
        <v>55</v>
      </c>
      <c r="H40" s="1" t="s">
        <v>73</v>
      </c>
      <c r="I40" s="2">
        <v>56.49</v>
      </c>
      <c r="J40" s="2">
        <v>24.96</v>
      </c>
      <c r="K40" s="2">
        <f t="shared" si="7"/>
        <v>22.009999999999998</v>
      </c>
      <c r="L40" s="2">
        <f t="shared" si="8"/>
        <v>0</v>
      </c>
      <c r="R40" s="7">
        <v>7.34</v>
      </c>
      <c r="S40" s="5">
        <v>6092.2</v>
      </c>
      <c r="T40" s="8">
        <v>14.67</v>
      </c>
      <c r="U40" s="5">
        <v>3652.83</v>
      </c>
      <c r="AL40" s="5" t="str">
        <f t="shared" si="9"/>
        <v/>
      </c>
      <c r="AN40" s="5" t="str">
        <f t="shared" si="10"/>
        <v/>
      </c>
      <c r="AP40" s="5" t="str">
        <f t="shared" si="11"/>
        <v/>
      </c>
      <c r="AS40" s="5">
        <f t="shared" si="12"/>
        <v>9745.0299999999988</v>
      </c>
      <c r="AT40" s="11">
        <f>(AS40/$AS$59)*100</f>
        <v>1.3362313903280441</v>
      </c>
      <c r="AU40" s="5">
        <f t="shared" si="13"/>
        <v>1336.231390328044</v>
      </c>
    </row>
    <row r="41" spans="1:47" x14ac:dyDescent="0.25">
      <c r="A41" s="1" t="s">
        <v>117</v>
      </c>
      <c r="B41" s="1" t="s">
        <v>118</v>
      </c>
      <c r="C41" s="1" t="s">
        <v>119</v>
      </c>
      <c r="D41" s="1" t="s">
        <v>61</v>
      </c>
      <c r="E41" s="1" t="s">
        <v>105</v>
      </c>
      <c r="F41" s="1" t="s">
        <v>76</v>
      </c>
      <c r="G41" s="1" t="s">
        <v>55</v>
      </c>
      <c r="H41" s="1" t="s">
        <v>73</v>
      </c>
      <c r="I41" s="2">
        <v>4.87</v>
      </c>
      <c r="J41" s="2">
        <v>4.1399999999999997</v>
      </c>
      <c r="K41" s="2">
        <f t="shared" si="7"/>
        <v>2.67</v>
      </c>
      <c r="L41" s="2">
        <f t="shared" si="8"/>
        <v>0</v>
      </c>
      <c r="T41" s="8">
        <v>0.6</v>
      </c>
      <c r="U41" s="5">
        <v>149.4</v>
      </c>
      <c r="Z41" s="9">
        <v>1.04</v>
      </c>
      <c r="AA41" s="5">
        <v>103.584</v>
      </c>
      <c r="AB41" s="10">
        <v>1.03</v>
      </c>
      <c r="AC41" s="5">
        <v>92.3292</v>
      </c>
      <c r="AL41" s="5" t="str">
        <f t="shared" si="9"/>
        <v/>
      </c>
      <c r="AN41" s="5" t="str">
        <f t="shared" si="10"/>
        <v/>
      </c>
      <c r="AP41" s="5" t="str">
        <f t="shared" si="11"/>
        <v/>
      </c>
      <c r="AS41" s="5">
        <f t="shared" si="12"/>
        <v>345.31319999999999</v>
      </c>
      <c r="AT41" s="11">
        <f>(AS41/$AS$59)*100</f>
        <v>4.7349093572274896E-2</v>
      </c>
      <c r="AU41" s="5">
        <f t="shared" si="13"/>
        <v>47.349093572274896</v>
      </c>
    </row>
    <row r="42" spans="1:47" x14ac:dyDescent="0.25">
      <c r="A42" s="1" t="s">
        <v>120</v>
      </c>
      <c r="B42" s="1" t="s">
        <v>114</v>
      </c>
      <c r="C42" s="1" t="s">
        <v>115</v>
      </c>
      <c r="D42" s="1" t="s">
        <v>116</v>
      </c>
      <c r="E42" s="1" t="s">
        <v>79</v>
      </c>
      <c r="F42" s="1" t="s">
        <v>76</v>
      </c>
      <c r="G42" s="1" t="s">
        <v>55</v>
      </c>
      <c r="H42" s="1" t="s">
        <v>73</v>
      </c>
      <c r="I42" s="2">
        <v>76.44</v>
      </c>
      <c r="J42" s="2">
        <v>16.66</v>
      </c>
      <c r="K42" s="2">
        <f t="shared" si="7"/>
        <v>5.08</v>
      </c>
      <c r="L42" s="2">
        <f t="shared" si="8"/>
        <v>0</v>
      </c>
      <c r="R42" s="7">
        <v>5.08</v>
      </c>
      <c r="S42" s="5">
        <v>4216.3999999999996</v>
      </c>
      <c r="AL42" s="5" t="str">
        <f t="shared" si="9"/>
        <v/>
      </c>
      <c r="AN42" s="5" t="str">
        <f t="shared" si="10"/>
        <v/>
      </c>
      <c r="AP42" s="5" t="str">
        <f t="shared" si="11"/>
        <v/>
      </c>
      <c r="AS42" s="5">
        <f t="shared" si="12"/>
        <v>4216.3999999999996</v>
      </c>
      <c r="AT42" s="11">
        <f>(AS42/$AS$59)*100</f>
        <v>0.57814968596086058</v>
      </c>
      <c r="AU42" s="5">
        <f t="shared" si="13"/>
        <v>578.14968596086067</v>
      </c>
    </row>
    <row r="43" spans="1:47" x14ac:dyDescent="0.25">
      <c r="A43" s="1" t="s">
        <v>120</v>
      </c>
      <c r="B43" s="1" t="s">
        <v>114</v>
      </c>
      <c r="C43" s="1" t="s">
        <v>115</v>
      </c>
      <c r="D43" s="1" t="s">
        <v>116</v>
      </c>
      <c r="E43" s="1" t="s">
        <v>67</v>
      </c>
      <c r="F43" s="1" t="s">
        <v>76</v>
      </c>
      <c r="G43" s="1" t="s">
        <v>55</v>
      </c>
      <c r="H43" s="1" t="s">
        <v>73</v>
      </c>
      <c r="I43" s="2">
        <v>76.44</v>
      </c>
      <c r="J43" s="2">
        <v>39.39</v>
      </c>
      <c r="K43" s="2">
        <f t="shared" si="7"/>
        <v>39.22</v>
      </c>
      <c r="L43" s="2">
        <f t="shared" si="8"/>
        <v>0</v>
      </c>
      <c r="R43" s="7">
        <v>38.64</v>
      </c>
      <c r="S43" s="5">
        <v>32071.200000000001</v>
      </c>
      <c r="T43" s="8">
        <v>0.57999999999999996</v>
      </c>
      <c r="U43" s="5">
        <v>144.41999999999999</v>
      </c>
      <c r="AL43" s="5" t="str">
        <f t="shared" si="9"/>
        <v/>
      </c>
      <c r="AN43" s="5" t="str">
        <f t="shared" si="10"/>
        <v/>
      </c>
      <c r="AP43" s="5" t="str">
        <f t="shared" si="11"/>
        <v/>
      </c>
      <c r="AS43" s="5">
        <f t="shared" si="12"/>
        <v>32215.62</v>
      </c>
      <c r="AT43" s="11">
        <f>(AS43/$AS$59)*100</f>
        <v>4.4173822659222139</v>
      </c>
      <c r="AU43" s="5">
        <f t="shared" si="13"/>
        <v>4417.3822659222133</v>
      </c>
    </row>
    <row r="44" spans="1:47" x14ac:dyDescent="0.25">
      <c r="A44" s="1" t="s">
        <v>121</v>
      </c>
      <c r="B44" s="1" t="s">
        <v>122</v>
      </c>
      <c r="C44" s="1" t="s">
        <v>123</v>
      </c>
      <c r="D44" s="1" t="s">
        <v>61</v>
      </c>
      <c r="E44" s="1" t="s">
        <v>57</v>
      </c>
      <c r="F44" s="1" t="s">
        <v>76</v>
      </c>
      <c r="G44" s="1" t="s">
        <v>55</v>
      </c>
      <c r="H44" s="1" t="s">
        <v>73</v>
      </c>
      <c r="I44" s="2">
        <v>80</v>
      </c>
      <c r="J44" s="2">
        <v>38.99</v>
      </c>
      <c r="K44" s="2">
        <f t="shared" si="7"/>
        <v>32.54</v>
      </c>
      <c r="L44" s="2">
        <f t="shared" si="8"/>
        <v>2.2200000000000002</v>
      </c>
      <c r="M44" s="3">
        <v>2.2200000000000002</v>
      </c>
      <c r="R44" s="7">
        <v>21.11</v>
      </c>
      <c r="S44" s="5">
        <v>17521.3</v>
      </c>
      <c r="T44" s="8">
        <v>11.43</v>
      </c>
      <c r="U44" s="5">
        <v>2846.07</v>
      </c>
      <c r="AL44" s="5" t="str">
        <f t="shared" si="9"/>
        <v/>
      </c>
      <c r="AN44" s="5" t="str">
        <f t="shared" si="10"/>
        <v/>
      </c>
      <c r="AP44" s="5" t="str">
        <f t="shared" si="11"/>
        <v/>
      </c>
      <c r="AS44" s="5">
        <f t="shared" si="12"/>
        <v>20367.37</v>
      </c>
      <c r="AT44" s="11">
        <f>(AS44/$AS$59)*100</f>
        <v>2.7927588865735351</v>
      </c>
      <c r="AU44" s="5">
        <f t="shared" si="13"/>
        <v>2792.7588865735352</v>
      </c>
    </row>
    <row r="45" spans="1:47" x14ac:dyDescent="0.25">
      <c r="A45" s="1" t="s">
        <v>121</v>
      </c>
      <c r="B45" s="1" t="s">
        <v>122</v>
      </c>
      <c r="C45" s="1" t="s">
        <v>123</v>
      </c>
      <c r="D45" s="1" t="s">
        <v>61</v>
      </c>
      <c r="E45" s="1" t="s">
        <v>62</v>
      </c>
      <c r="F45" s="1" t="s">
        <v>76</v>
      </c>
      <c r="G45" s="1" t="s">
        <v>55</v>
      </c>
      <c r="H45" s="1" t="s">
        <v>73</v>
      </c>
      <c r="I45" s="2">
        <v>80</v>
      </c>
      <c r="J45" s="2">
        <v>38.54</v>
      </c>
      <c r="K45" s="2">
        <f t="shared" si="7"/>
        <v>10.11</v>
      </c>
      <c r="L45" s="2">
        <f t="shared" si="8"/>
        <v>0</v>
      </c>
      <c r="T45" s="8">
        <v>10.11</v>
      </c>
      <c r="U45" s="5">
        <v>2517.39</v>
      </c>
      <c r="AL45" s="5" t="str">
        <f t="shared" si="9"/>
        <v/>
      </c>
      <c r="AN45" s="5" t="str">
        <f t="shared" si="10"/>
        <v/>
      </c>
      <c r="AP45" s="5" t="str">
        <f t="shared" si="11"/>
        <v/>
      </c>
      <c r="AS45" s="5">
        <f t="shared" si="12"/>
        <v>2517.39</v>
      </c>
      <c r="AT45" s="11">
        <f>(AS45/$AS$59)*100</f>
        <v>0.34518267667702562</v>
      </c>
      <c r="AU45" s="5">
        <f t="shared" si="13"/>
        <v>345.1826766770256</v>
      </c>
    </row>
    <row r="46" spans="1:47" x14ac:dyDescent="0.25">
      <c r="A46" s="1" t="s">
        <v>124</v>
      </c>
      <c r="B46" s="1" t="s">
        <v>122</v>
      </c>
      <c r="C46" s="1" t="s">
        <v>123</v>
      </c>
      <c r="D46" s="1" t="s">
        <v>61</v>
      </c>
      <c r="E46" s="1" t="s">
        <v>77</v>
      </c>
      <c r="F46" s="1" t="s">
        <v>80</v>
      </c>
      <c r="G46" s="1" t="s">
        <v>55</v>
      </c>
      <c r="H46" s="1" t="s">
        <v>73</v>
      </c>
      <c r="I46" s="2">
        <v>80</v>
      </c>
      <c r="J46" s="2">
        <v>38.69</v>
      </c>
      <c r="K46" s="2">
        <f t="shared" si="7"/>
        <v>2.6799999999999997</v>
      </c>
      <c r="L46" s="2">
        <f t="shared" si="8"/>
        <v>0</v>
      </c>
      <c r="R46" s="7">
        <v>1.25</v>
      </c>
      <c r="S46" s="5">
        <v>1037.5</v>
      </c>
      <c r="T46" s="8">
        <v>1.43</v>
      </c>
      <c r="U46" s="5">
        <v>356.07</v>
      </c>
      <c r="AL46" s="5" t="str">
        <f t="shared" si="9"/>
        <v/>
      </c>
      <c r="AN46" s="5" t="str">
        <f t="shared" si="10"/>
        <v/>
      </c>
      <c r="AP46" s="5" t="str">
        <f t="shared" si="11"/>
        <v/>
      </c>
      <c r="AS46" s="5">
        <f t="shared" si="12"/>
        <v>1393.57</v>
      </c>
      <c r="AT46" s="11">
        <f>(AS46/$AS$59)*100</f>
        <v>0.1910852997496624</v>
      </c>
      <c r="AU46" s="5">
        <f t="shared" si="13"/>
        <v>191.0852997496624</v>
      </c>
    </row>
    <row r="47" spans="1:47" x14ac:dyDescent="0.25">
      <c r="A47" s="1" t="s">
        <v>125</v>
      </c>
      <c r="B47" s="1" t="s">
        <v>126</v>
      </c>
      <c r="C47" s="1" t="s">
        <v>51</v>
      </c>
      <c r="D47" s="1" t="s">
        <v>52</v>
      </c>
      <c r="E47" s="1" t="s">
        <v>74</v>
      </c>
      <c r="F47" s="1" t="s">
        <v>80</v>
      </c>
      <c r="G47" s="1" t="s">
        <v>55</v>
      </c>
      <c r="H47" s="1" t="s">
        <v>73</v>
      </c>
      <c r="I47" s="2">
        <v>113.98</v>
      </c>
      <c r="J47" s="2">
        <v>0.37</v>
      </c>
      <c r="K47" s="2">
        <f t="shared" si="7"/>
        <v>0.37</v>
      </c>
      <c r="L47" s="2">
        <f t="shared" si="8"/>
        <v>0</v>
      </c>
      <c r="R47" s="7">
        <v>0.37</v>
      </c>
      <c r="S47" s="5">
        <v>307.10000000000002</v>
      </c>
      <c r="AL47" s="5" t="str">
        <f t="shared" si="9"/>
        <v/>
      </c>
      <c r="AN47" s="5" t="str">
        <f t="shared" si="10"/>
        <v/>
      </c>
      <c r="AP47" s="5" t="str">
        <f t="shared" si="11"/>
        <v/>
      </c>
      <c r="AS47" s="5">
        <f t="shared" si="12"/>
        <v>307.10000000000002</v>
      </c>
      <c r="AT47" s="11">
        <f>(AS47/$AS$59)*100</f>
        <v>4.2109327520771352E-2</v>
      </c>
      <c r="AU47" s="5">
        <f t="shared" si="13"/>
        <v>42.109327520771352</v>
      </c>
    </row>
    <row r="48" spans="1:47" x14ac:dyDescent="0.25">
      <c r="A48" s="1" t="s">
        <v>125</v>
      </c>
      <c r="B48" s="1" t="s">
        <v>126</v>
      </c>
      <c r="C48" s="1" t="s">
        <v>51</v>
      </c>
      <c r="D48" s="1" t="s">
        <v>52</v>
      </c>
      <c r="E48" s="1" t="s">
        <v>81</v>
      </c>
      <c r="F48" s="1" t="s">
        <v>80</v>
      </c>
      <c r="G48" s="1" t="s">
        <v>55</v>
      </c>
      <c r="H48" s="1" t="s">
        <v>73</v>
      </c>
      <c r="I48" s="2">
        <v>113.98</v>
      </c>
      <c r="J48" s="2">
        <v>37.119999999999997</v>
      </c>
      <c r="K48" s="2">
        <f t="shared" si="7"/>
        <v>19.95</v>
      </c>
      <c r="L48" s="2">
        <f t="shared" si="8"/>
        <v>6.47</v>
      </c>
      <c r="M48" s="3">
        <v>6.47</v>
      </c>
      <c r="R48" s="7">
        <v>7.16</v>
      </c>
      <c r="S48" s="5">
        <v>5942.8</v>
      </c>
      <c r="T48" s="8">
        <v>12.54</v>
      </c>
      <c r="U48" s="5">
        <v>3122.46</v>
      </c>
      <c r="Z48" s="9">
        <v>0.19</v>
      </c>
      <c r="AA48" s="5">
        <v>18.923999999999999</v>
      </c>
      <c r="AB48" s="10">
        <v>0.06</v>
      </c>
      <c r="AC48" s="5">
        <v>5.3784000000000001</v>
      </c>
      <c r="AL48" s="5" t="str">
        <f t="shared" si="9"/>
        <v/>
      </c>
      <c r="AN48" s="5" t="str">
        <f t="shared" si="10"/>
        <v/>
      </c>
      <c r="AP48" s="5" t="str">
        <f t="shared" si="11"/>
        <v/>
      </c>
      <c r="AS48" s="5">
        <f t="shared" si="12"/>
        <v>9089.5624000000007</v>
      </c>
      <c r="AT48" s="11">
        <f>(AS48/$AS$59)*100</f>
        <v>1.2463541521396564</v>
      </c>
      <c r="AU48" s="5">
        <f t="shared" si="13"/>
        <v>1246.3541521396564</v>
      </c>
    </row>
    <row r="49" spans="1:47" x14ac:dyDescent="0.25">
      <c r="A49" s="1" t="s">
        <v>125</v>
      </c>
      <c r="B49" s="1" t="s">
        <v>126</v>
      </c>
      <c r="C49" s="1" t="s">
        <v>51</v>
      </c>
      <c r="D49" s="1" t="s">
        <v>52</v>
      </c>
      <c r="E49" s="1" t="s">
        <v>82</v>
      </c>
      <c r="F49" s="1" t="s">
        <v>80</v>
      </c>
      <c r="G49" s="1" t="s">
        <v>55</v>
      </c>
      <c r="H49" s="1" t="s">
        <v>73</v>
      </c>
      <c r="I49" s="2">
        <v>113.98</v>
      </c>
      <c r="J49" s="2">
        <v>27.08</v>
      </c>
      <c r="K49" s="2">
        <f t="shared" si="7"/>
        <v>19.399999999999999</v>
      </c>
      <c r="L49" s="2">
        <f t="shared" si="8"/>
        <v>1.42</v>
      </c>
      <c r="M49" s="3">
        <v>1.42</v>
      </c>
      <c r="R49" s="7">
        <v>8.15</v>
      </c>
      <c r="S49" s="5">
        <v>6764.5</v>
      </c>
      <c r="T49" s="8">
        <v>10.93</v>
      </c>
      <c r="U49" s="5">
        <v>2721.57</v>
      </c>
      <c r="Z49" s="9">
        <v>0.28000000000000003</v>
      </c>
      <c r="AA49" s="5">
        <v>27.888000000000002</v>
      </c>
      <c r="AB49" s="10">
        <v>0.04</v>
      </c>
      <c r="AC49" s="5">
        <v>3.5855999999999999</v>
      </c>
      <c r="AL49" s="5" t="str">
        <f t="shared" si="9"/>
        <v/>
      </c>
      <c r="AN49" s="5" t="str">
        <f t="shared" si="10"/>
        <v/>
      </c>
      <c r="AP49" s="5" t="str">
        <f t="shared" si="11"/>
        <v/>
      </c>
      <c r="AS49" s="5">
        <f t="shared" si="12"/>
        <v>9517.5436000000009</v>
      </c>
      <c r="AT49" s="11">
        <f>(AS49/$AS$59)*100</f>
        <v>1.3050386214445497</v>
      </c>
      <c r="AU49" s="5">
        <f t="shared" si="13"/>
        <v>1305.0386214445496</v>
      </c>
    </row>
    <row r="50" spans="1:47" x14ac:dyDescent="0.25">
      <c r="A50" s="1" t="s">
        <v>127</v>
      </c>
      <c r="B50" s="1" t="s">
        <v>128</v>
      </c>
      <c r="C50" s="1" t="s">
        <v>129</v>
      </c>
      <c r="D50" s="1" t="s">
        <v>61</v>
      </c>
      <c r="E50" s="1" t="s">
        <v>81</v>
      </c>
      <c r="F50" s="1" t="s">
        <v>80</v>
      </c>
      <c r="G50" s="1" t="s">
        <v>55</v>
      </c>
      <c r="H50" s="1" t="s">
        <v>73</v>
      </c>
      <c r="I50" s="2">
        <v>7.02</v>
      </c>
      <c r="J50" s="2">
        <v>2.62</v>
      </c>
      <c r="K50" s="2">
        <f t="shared" si="7"/>
        <v>1.6600000000000001</v>
      </c>
      <c r="L50" s="2">
        <f t="shared" si="8"/>
        <v>0</v>
      </c>
      <c r="Z50" s="9">
        <v>0.68</v>
      </c>
      <c r="AA50" s="5">
        <v>67.727999999999994</v>
      </c>
      <c r="AB50" s="10">
        <v>0.98</v>
      </c>
      <c r="AC50" s="5">
        <v>87.847200000000001</v>
      </c>
      <c r="AL50" s="5" t="str">
        <f t="shared" si="9"/>
        <v/>
      </c>
      <c r="AN50" s="5" t="str">
        <f t="shared" si="10"/>
        <v/>
      </c>
      <c r="AP50" s="5" t="str">
        <f t="shared" si="11"/>
        <v/>
      </c>
      <c r="AS50" s="5">
        <f t="shared" si="12"/>
        <v>155.5752</v>
      </c>
      <c r="AT50" s="11">
        <f>(AS50/$AS$59)*100</f>
        <v>2.1332357704036162E-2</v>
      </c>
      <c r="AU50" s="5">
        <f t="shared" si="13"/>
        <v>21.332357704036163</v>
      </c>
    </row>
    <row r="51" spans="1:47" x14ac:dyDescent="0.25">
      <c r="A51" s="1" t="s">
        <v>127</v>
      </c>
      <c r="B51" s="1" t="s">
        <v>128</v>
      </c>
      <c r="C51" s="1" t="s">
        <v>129</v>
      </c>
      <c r="D51" s="1" t="s">
        <v>61</v>
      </c>
      <c r="E51" s="1" t="s">
        <v>82</v>
      </c>
      <c r="F51" s="1" t="s">
        <v>80</v>
      </c>
      <c r="G51" s="1" t="s">
        <v>55</v>
      </c>
      <c r="H51" s="1" t="s">
        <v>73</v>
      </c>
      <c r="I51" s="2">
        <v>7.02</v>
      </c>
      <c r="J51" s="2">
        <v>4.4000000000000004</v>
      </c>
      <c r="K51" s="2">
        <f t="shared" si="7"/>
        <v>2.77</v>
      </c>
      <c r="L51" s="2">
        <f t="shared" si="8"/>
        <v>0</v>
      </c>
      <c r="T51" s="8">
        <v>0.12</v>
      </c>
      <c r="U51" s="5">
        <v>29.88</v>
      </c>
      <c r="Z51" s="9">
        <v>2.13</v>
      </c>
      <c r="AA51" s="5">
        <v>212.148</v>
      </c>
      <c r="AB51" s="10">
        <v>0.52</v>
      </c>
      <c r="AC51" s="5">
        <v>46.6128</v>
      </c>
      <c r="AL51" s="5" t="str">
        <f t="shared" si="9"/>
        <v/>
      </c>
      <c r="AN51" s="5" t="str">
        <f t="shared" si="10"/>
        <v/>
      </c>
      <c r="AP51" s="5" t="str">
        <f t="shared" si="11"/>
        <v/>
      </c>
      <c r="AS51" s="5">
        <f t="shared" si="12"/>
        <v>288.64080000000001</v>
      </c>
      <c r="AT51" s="11">
        <f>(AS51/$AS$59)*100</f>
        <v>3.9578215509793097E-2</v>
      </c>
      <c r="AU51" s="5">
        <f t="shared" si="13"/>
        <v>39.578215509793097</v>
      </c>
    </row>
    <row r="52" spans="1:47" x14ac:dyDescent="0.25">
      <c r="B52" s="29" t="s">
        <v>135</v>
      </c>
    </row>
    <row r="53" spans="1:47" x14ac:dyDescent="0.25">
      <c r="B53" s="1" t="s">
        <v>131</v>
      </c>
      <c r="C53" s="1" t="s">
        <v>136</v>
      </c>
      <c r="D53" s="1" t="s">
        <v>137</v>
      </c>
      <c r="E53" s="1" t="s">
        <v>62</v>
      </c>
      <c r="F53" s="1" t="s">
        <v>54</v>
      </c>
      <c r="G53" s="1" t="s">
        <v>55</v>
      </c>
      <c r="H53" s="1" t="s">
        <v>56</v>
      </c>
      <c r="J53" s="2">
        <v>0.03</v>
      </c>
      <c r="K53" s="2">
        <f>SUM(N53,P53,R53,T53,V53,X53,Z53,AB53,AE53,AG53,AI53)</f>
        <v>0.21</v>
      </c>
      <c r="L53" s="2">
        <f>SUM(M53,AD53,AK53,AM53,AO53,AQ53,AR53)</f>
        <v>0</v>
      </c>
      <c r="AG53" s="9">
        <v>0.21</v>
      </c>
      <c r="AH53" s="5">
        <v>348.1</v>
      </c>
      <c r="AL53" s="5" t="str">
        <f>IF(AK53&gt;0,AK53*$AL$1,"")</f>
        <v/>
      </c>
      <c r="AN53" s="5" t="str">
        <f>IF(AM53&gt;0,AM53*$AN$1,"")</f>
        <v/>
      </c>
      <c r="AP53" s="5" t="str">
        <f>IF(AO53&gt;0,AO53*$AP$1,"")</f>
        <v/>
      </c>
      <c r="AS53" s="5">
        <f>SUM(O53,Q53,S53,U53,W53,Y53,AA53,AC53,AF53,AH53,AJ53)</f>
        <v>348.1</v>
      </c>
      <c r="AT53" s="11">
        <f>(AS53/$AS$59)*100</f>
        <v>4.7731217551222747E-2</v>
      </c>
      <c r="AU53" s="5">
        <f>(AT53/100)*$AU$1</f>
        <v>47.731217551222748</v>
      </c>
    </row>
    <row r="54" spans="1:47" x14ac:dyDescent="0.25">
      <c r="B54" s="29" t="s">
        <v>133</v>
      </c>
    </row>
    <row r="55" spans="1:47" x14ac:dyDescent="0.25">
      <c r="B55" s="1" t="s">
        <v>130</v>
      </c>
      <c r="C55" s="1" t="s">
        <v>138</v>
      </c>
      <c r="D55" s="1" t="s">
        <v>139</v>
      </c>
      <c r="E55" s="1" t="s">
        <v>62</v>
      </c>
      <c r="F55" s="1" t="s">
        <v>54</v>
      </c>
      <c r="G55" s="1" t="s">
        <v>55</v>
      </c>
      <c r="H55" s="1" t="s">
        <v>56</v>
      </c>
      <c r="J55" s="2">
        <v>1.5</v>
      </c>
      <c r="K55" s="2">
        <f t="shared" si="7"/>
        <v>12.95</v>
      </c>
      <c r="L55" s="2">
        <f t="shared" si="8"/>
        <v>0</v>
      </c>
      <c r="AG55" s="9">
        <v>12.95</v>
      </c>
      <c r="AH55" s="5">
        <v>21465.919999999998</v>
      </c>
      <c r="AL55" s="5" t="str">
        <f>IF(AK55&gt;0,AK55*$AL$1,"")</f>
        <v/>
      </c>
      <c r="AN55" s="5" t="str">
        <f>IF(AM55&gt;0,AM55*$AN$1,"")</f>
        <v/>
      </c>
      <c r="AP55" s="5" t="str">
        <f>IF(AO55&gt;0,AO55*$AP$1,"")</f>
        <v/>
      </c>
      <c r="AS55" s="5">
        <f t="shared" si="12"/>
        <v>21465.919999999998</v>
      </c>
      <c r="AT55" s="11">
        <f>(AS55/$AS$59)*100</f>
        <v>2.9433912595723739</v>
      </c>
      <c r="AU55" s="5">
        <f>(AT55/100)*$AU$1</f>
        <v>2943.3912595723741</v>
      </c>
    </row>
    <row r="56" spans="1:47" x14ac:dyDescent="0.25">
      <c r="B56" s="29" t="s">
        <v>134</v>
      </c>
    </row>
    <row r="57" spans="1:47" x14ac:dyDescent="0.25">
      <c r="B57" s="1" t="s">
        <v>70</v>
      </c>
      <c r="C57" s="1" t="s">
        <v>140</v>
      </c>
      <c r="D57" s="1" t="s">
        <v>52</v>
      </c>
      <c r="E57" s="1" t="s">
        <v>71</v>
      </c>
      <c r="F57" s="1" t="s">
        <v>72</v>
      </c>
      <c r="G57" s="1" t="s">
        <v>55</v>
      </c>
      <c r="H57" s="1" t="s">
        <v>73</v>
      </c>
      <c r="J57" s="2">
        <v>0.9</v>
      </c>
      <c r="K57" s="2">
        <f t="shared" ref="K57:K58" si="14">SUM(N57,P57,R57,T57,V57,X57,Z57,AB57,AE57,AG57,AI57)</f>
        <v>3.8</v>
      </c>
      <c r="L57" s="2">
        <f t="shared" ref="L57:L58" si="15">SUM(M57,AD57,AK57,AM57,AO57,AQ57,AR57)</f>
        <v>0</v>
      </c>
      <c r="AG57" s="9">
        <v>3.8</v>
      </c>
      <c r="AH57" s="5">
        <v>6298.88</v>
      </c>
      <c r="AL57" s="5" t="str">
        <f t="shared" ref="AL57:AL58" si="16">IF(AK57&gt;0,AK57*$AL$1,"")</f>
        <v/>
      </c>
      <c r="AN57" s="5" t="str">
        <f t="shared" ref="AN57:AN58" si="17">IF(AM57&gt;0,AM57*$AN$1,"")</f>
        <v/>
      </c>
      <c r="AP57" s="5" t="str">
        <f t="shared" ref="AP57:AP58" si="18">IF(AO57&gt;0,AO57*$AP$1,"")</f>
        <v/>
      </c>
      <c r="AS57" s="5">
        <f t="shared" ref="AS57:AS58" si="19">SUM(O57,Q57,S57,U57,W57,Y57,AA57,AC57,AF57,AH57,AJ57)</f>
        <v>6298.88</v>
      </c>
      <c r="AT57" s="11">
        <f>(AS57/$AS$59)*100</f>
        <v>0.86369782134170048</v>
      </c>
      <c r="AU57" s="5">
        <f t="shared" ref="AU57:AU58" si="20">(AT57/100)*$AU$1</f>
        <v>863.69782134170043</v>
      </c>
    </row>
    <row r="58" spans="1:47" ht="15.75" thickBot="1" x14ac:dyDescent="0.3">
      <c r="B58" s="1" t="s">
        <v>78</v>
      </c>
      <c r="C58" s="1" t="s">
        <v>140</v>
      </c>
      <c r="D58" s="1" t="s">
        <v>52</v>
      </c>
      <c r="E58" s="1" t="s">
        <v>79</v>
      </c>
      <c r="F58" s="1" t="s">
        <v>76</v>
      </c>
      <c r="G58" s="1" t="s">
        <v>55</v>
      </c>
      <c r="H58" s="1" t="s">
        <v>73</v>
      </c>
      <c r="J58" s="2">
        <v>0.93</v>
      </c>
      <c r="K58" s="2">
        <f t="shared" si="14"/>
        <v>4.6900000000000004</v>
      </c>
      <c r="L58" s="2">
        <f t="shared" si="15"/>
        <v>0</v>
      </c>
      <c r="AG58" s="9">
        <v>4.6900000000000004</v>
      </c>
      <c r="AH58" s="5">
        <v>7774.14</v>
      </c>
      <c r="AL58" s="5" t="str">
        <f t="shared" si="16"/>
        <v/>
      </c>
      <c r="AN58" s="5" t="str">
        <f t="shared" si="17"/>
        <v/>
      </c>
      <c r="AP58" s="5" t="str">
        <f t="shared" si="18"/>
        <v/>
      </c>
      <c r="AS58" s="5">
        <f t="shared" si="19"/>
        <v>7774.14</v>
      </c>
      <c r="AT58" s="11">
        <f>(AS58/$AS$59)*100</f>
        <v>1.0659843941788647</v>
      </c>
      <c r="AU58" s="5">
        <f t="shared" si="20"/>
        <v>1065.9843941788647</v>
      </c>
    </row>
    <row r="59" spans="1:47" ht="15.75" thickTop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>
        <f>SUM(K3:K58)</f>
        <v>814.05000000000007</v>
      </c>
      <c r="L59" s="20">
        <f>SUM(L3:L58)</f>
        <v>20.799999999999997</v>
      </c>
      <c r="M59" s="21">
        <f>SUM(M3:M58)</f>
        <v>15.1</v>
      </c>
      <c r="N59" s="22">
        <f>SUM(N3:N58)</f>
        <v>30.650000000000002</v>
      </c>
      <c r="O59" s="23">
        <f>SUM(O3:O58)</f>
        <v>70471.766606999998</v>
      </c>
      <c r="P59" s="24">
        <f>SUM(P3:P58)</f>
        <v>143.59</v>
      </c>
      <c r="Q59" s="23">
        <f>SUM(Q3:Q58)</f>
        <v>243482.94040000005</v>
      </c>
      <c r="R59" s="25">
        <f>SUM(R3:R58)</f>
        <v>444.21000000000004</v>
      </c>
      <c r="S59" s="23">
        <f>SUM(S3:S58)</f>
        <v>343204.30726000003</v>
      </c>
      <c r="T59" s="26">
        <f>SUM(T3:T58)</f>
        <v>145.18000000000004</v>
      </c>
      <c r="U59" s="23">
        <f>SUM(U3:U58)</f>
        <v>34014.721823999993</v>
      </c>
      <c r="V59" s="20">
        <f>SUM(V3:V58)</f>
        <v>0</v>
      </c>
      <c r="W59" s="23">
        <f>SUM(W3:W58)</f>
        <v>0</v>
      </c>
      <c r="X59" s="20">
        <f>SUM(X3:X58)</f>
        <v>0</v>
      </c>
      <c r="Y59" s="23">
        <f>SUM(Y3:Y58)</f>
        <v>0</v>
      </c>
      <c r="Z59" s="27">
        <f>SUM(Z3:Z58)</f>
        <v>16.129999999999995</v>
      </c>
      <c r="AA59" s="23">
        <f>SUM(AA3:AA58)</f>
        <v>1283.7194999999999</v>
      </c>
      <c r="AB59" s="28">
        <f>SUM(AB3:AB58)</f>
        <v>12.639999999999999</v>
      </c>
      <c r="AC59" s="23">
        <f>SUM(AC3:AC58)</f>
        <v>947.60685000000012</v>
      </c>
      <c r="AD59" s="20">
        <f>SUM(AD3:AD58)</f>
        <v>0</v>
      </c>
      <c r="AE59" s="20">
        <f>SUM(AE3:AE58)</f>
        <v>0</v>
      </c>
      <c r="AF59" s="23">
        <f>SUM(AF3:AF58)</f>
        <v>0</v>
      </c>
      <c r="AG59" s="27">
        <f>SUM(AG3:AG58)</f>
        <v>21.650000000000002</v>
      </c>
      <c r="AH59" s="23">
        <f>SUM(AH3:AH58)</f>
        <v>35887.040000000001</v>
      </c>
      <c r="AI59" s="20">
        <f>SUM(AI3:AI58)</f>
        <v>0</v>
      </c>
      <c r="AJ59" s="23">
        <f>SUM(AJ3:AJ58)</f>
        <v>0</v>
      </c>
      <c r="AK59" s="21">
        <f>SUM(AK3:AK58)</f>
        <v>0</v>
      </c>
      <c r="AL59" s="23">
        <f>SUM(AL3:AL58)</f>
        <v>0</v>
      </c>
      <c r="AM59" s="21">
        <f>SUM(AM3:AM58)</f>
        <v>2.2899999999999996</v>
      </c>
      <c r="AN59" s="23">
        <f>SUM(AN3:AN58)</f>
        <v>12281.27</v>
      </c>
      <c r="AO59" s="20">
        <f>SUM(AO3:AO58)</f>
        <v>0</v>
      </c>
      <c r="AP59" s="23">
        <f>SUM(AP3:AP58)</f>
        <v>0</v>
      </c>
      <c r="AQ59" s="20">
        <f>SUM(AQ3:AQ58)</f>
        <v>3.41</v>
      </c>
      <c r="AR59" s="20">
        <f>SUM(AR3:AR58)</f>
        <v>0</v>
      </c>
      <c r="AS59" s="23">
        <f>SUM(AS3:AS58)</f>
        <v>729292.10244100005</v>
      </c>
      <c r="AT59" s="20">
        <f>SUM(AT3:AT58)</f>
        <v>100.00000000000001</v>
      </c>
      <c r="AU59" s="23">
        <f>SUM(AU3:AU58)</f>
        <v>100000.00000000001</v>
      </c>
    </row>
    <row r="62" spans="1:47" x14ac:dyDescent="0.25">
      <c r="B62" s="29" t="s">
        <v>132</v>
      </c>
      <c r="C62" s="1">
        <f>SUM(K59,L59)</f>
        <v>834.85</v>
      </c>
    </row>
  </sheetData>
  <conditionalFormatting sqref="I52:I58">
    <cfRule type="notContainsText" dxfId="0" priority="10" operator="notContains" text="#########">
      <formula>ISERROR(SEARCH("#########",I52))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F0F7D6-05A5-4791-AFF0-DC9D262108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8665CD-D63F-45D6-A7B7-D6045B02FA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Scott Henderson</cp:lastModifiedBy>
  <dcterms:created xsi:type="dcterms:W3CDTF">2023-08-18T16:14:03Z</dcterms:created>
  <dcterms:modified xsi:type="dcterms:W3CDTF">2024-01-15T18:28:41Z</dcterms:modified>
</cp:coreProperties>
</file>