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34 BR 13 &amp; 14/"/>
    </mc:Choice>
  </mc:AlternateContent>
  <xr:revisionPtr revIDLastSave="0" documentId="8_{5F99F48F-F357-4225-8FA7-E66767978E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Sheet1!$A$2:$AU$29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9" i="1" l="1"/>
  <c r="AQ29" i="1"/>
  <c r="AO29" i="1"/>
  <c r="AM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AS28" i="1"/>
  <c r="AP28" i="1"/>
  <c r="AN28" i="1"/>
  <c r="AL28" i="1"/>
  <c r="L28" i="1"/>
  <c r="K28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P29" i="1" s="1"/>
  <c r="AN3" i="1"/>
  <c r="AL3" i="1"/>
  <c r="L3" i="1"/>
  <c r="K3" i="1"/>
  <c r="L29" i="1" l="1"/>
  <c r="AS29" i="1"/>
  <c r="AT21" i="1" s="1"/>
  <c r="AU21" i="1" s="1"/>
  <c r="K29" i="1"/>
  <c r="C32" i="1" s="1"/>
  <c r="AL29" i="1"/>
  <c r="AN29" i="1"/>
  <c r="AT13" i="1"/>
  <c r="AU13" i="1" s="1"/>
  <c r="AT26" i="1"/>
  <c r="AU26" i="1" s="1"/>
  <c r="AT28" i="1"/>
  <c r="AU28" i="1" s="1"/>
  <c r="AT24" i="1" l="1"/>
  <c r="AU24" i="1" s="1"/>
  <c r="AT25" i="1"/>
  <c r="AU25" i="1" s="1"/>
  <c r="AT23" i="1"/>
  <c r="AU23" i="1" s="1"/>
  <c r="AT22" i="1"/>
  <c r="AU22" i="1" s="1"/>
  <c r="AT20" i="1"/>
  <c r="AU20" i="1" s="1"/>
  <c r="AT16" i="1"/>
  <c r="AU16" i="1" s="1"/>
  <c r="AT15" i="1"/>
  <c r="AU15" i="1" s="1"/>
  <c r="AT12" i="1"/>
  <c r="AU12" i="1" s="1"/>
  <c r="AT10" i="1"/>
  <c r="AU10" i="1" s="1"/>
  <c r="AT7" i="1"/>
  <c r="AU7" i="1" s="1"/>
  <c r="AT4" i="1"/>
  <c r="AU4" i="1" s="1"/>
  <c r="AT5" i="1"/>
  <c r="AU5" i="1" s="1"/>
  <c r="AT3" i="1"/>
  <c r="AT29" i="1" s="1"/>
  <c r="AT11" i="1"/>
  <c r="AU11" i="1" s="1"/>
  <c r="AT18" i="1"/>
  <c r="AU18" i="1" s="1"/>
  <c r="AT6" i="1"/>
  <c r="AU6" i="1" s="1"/>
  <c r="AT8" i="1"/>
  <c r="AU8" i="1" s="1"/>
  <c r="AT19" i="1"/>
  <c r="AU19" i="1" s="1"/>
  <c r="AT9" i="1"/>
  <c r="AU9" i="1" s="1"/>
  <c r="AT17" i="1"/>
  <c r="AU17" i="1" s="1"/>
  <c r="AT14" i="1"/>
  <c r="AU14" i="1" s="1"/>
  <c r="AU3" i="1" l="1"/>
  <c r="AU29" i="1" s="1"/>
</calcChain>
</file>

<file path=xl/sharedStrings.xml><?xml version="1.0" encoding="utf-8"?>
<sst xmlns="http://schemas.openxmlformats.org/spreadsheetml/2006/main" count="246" uniqueCount="110">
  <si>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</si>
  <si>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</si>
  <si>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</si>
  <si>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</si>
  <si>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</si>
  <si>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</si>
  <si>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</si>
  <si>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</si>
  <si>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</si>
  <si>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</si>
  <si>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</si>
  <si>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</si>
  <si>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</si>
  <si>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</si>
  <si>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</si>
  <si>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</si>
  <si>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</si>
  <si>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</si>
  <si>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</si>
  <si>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</si>
  <si>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</si>
  <si>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</si>
  <si>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</si>
  <si>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</si>
  <si>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</si>
  <si>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</si>
  <si>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</si>
  <si>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</si>
  <si>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</si>
  <si>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</si>
  <si>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</si>
  <si>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</si>
  <si>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</si>
  <si>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</si>
  <si>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</si>
  <si>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</si>
  <si>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</si>
  <si>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</si>
  <si>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</si>
  <si>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</si>
  <si>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</si>
  <si>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</si>
  <si>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</si>
  <si>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</si>
  <si>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</si>
  <si>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</si>
  <si>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</si>
  <si>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</si>
  <si>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</si>
  <si>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38-0072-010</t>
  </si>
  <si>
    <t>BREBERG, DALE &amp; DEBORAH REV J TRUST</t>
  </si>
  <si>
    <t>2502 VIKING AVE</t>
  </si>
  <si>
    <t>SPIRIT LAKE IA 51360</t>
  </si>
  <si>
    <t>SESW</t>
  </si>
  <si>
    <t>12</t>
  </si>
  <si>
    <t>117</t>
  </si>
  <si>
    <t>043</t>
  </si>
  <si>
    <t>SWSE</t>
  </si>
  <si>
    <t>38-0074-000</t>
  </si>
  <si>
    <t>KNUTSON, BREBERG ETAL</t>
  </si>
  <si>
    <t>SENE</t>
  </si>
  <si>
    <t>13</t>
  </si>
  <si>
    <t>NENE</t>
  </si>
  <si>
    <t>NWNE</t>
  </si>
  <si>
    <t>NENW</t>
  </si>
  <si>
    <t>38-0074-010</t>
  </si>
  <si>
    <t>KOSTAD, JOHN &amp; MARY</t>
  </si>
  <si>
    <t>2832 HWY 212</t>
  </si>
  <si>
    <t>DAWSON, MN 56232</t>
  </si>
  <si>
    <t>NESE</t>
  </si>
  <si>
    <t>SESE</t>
  </si>
  <si>
    <t>38-0075-000</t>
  </si>
  <si>
    <t>ESTLING, TROY &amp; AMY</t>
  </si>
  <si>
    <t>1975 331ST AVE</t>
  </si>
  <si>
    <t>38-0075-010</t>
  </si>
  <si>
    <t>LANTHIER, MICHAEL &amp; DEBORAH</t>
  </si>
  <si>
    <t>1939 331ST AVE</t>
  </si>
  <si>
    <t>DAWSON MN 56232</t>
  </si>
  <si>
    <t>38-0076-000</t>
  </si>
  <si>
    <t>STRATMOEN, DUWAYNE &amp; VALERIE</t>
  </si>
  <si>
    <t>1855 331ST AVE</t>
  </si>
  <si>
    <t>NWSE</t>
  </si>
  <si>
    <t>NESW</t>
  </si>
  <si>
    <t>38-0076-020</t>
  </si>
  <si>
    <t>STRATMOEN, JON &amp; STACY</t>
  </si>
  <si>
    <t>1944 301ST AVE</t>
  </si>
  <si>
    <t>SENW</t>
  </si>
  <si>
    <t>SWNE</t>
  </si>
  <si>
    <t>38-0077-000</t>
  </si>
  <si>
    <t>NELSON, BRYAN J.</t>
  </si>
  <si>
    <t>31401 STATE HWY 19</t>
  </si>
  <si>
    <t>REDWOOD FALLS, MN 56283</t>
  </si>
  <si>
    <t>NWSW</t>
  </si>
  <si>
    <t>38-0080-000</t>
  </si>
  <si>
    <t>STRATMOEN, BRETT</t>
  </si>
  <si>
    <t>3500 150TH ST</t>
  </si>
  <si>
    <t>BOYD, MN 56218</t>
  </si>
  <si>
    <t>SWNW</t>
  </si>
  <si>
    <t>38-0081-000</t>
  </si>
  <si>
    <t>MICHAELSON FARM</t>
  </si>
  <si>
    <t>963 3RD ST</t>
  </si>
  <si>
    <t>NWNW</t>
  </si>
  <si>
    <t>38-0083-000</t>
  </si>
  <si>
    <t>14</t>
  </si>
  <si>
    <t>38-0085-000</t>
  </si>
  <si>
    <t>HWY 212</t>
  </si>
  <si>
    <t>TOTAL WATERSHED ACRES:</t>
  </si>
  <si>
    <t>MINNESOTA STATE HIGHWAYS</t>
  </si>
  <si>
    <t>2505 TRANSPORTATION ROAD</t>
  </si>
  <si>
    <t>WILLMAR MN 56201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</si>
</sst>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"/>
  <sheetViews>
    <sheetView tabSelected="1" workbookViewId="0">
      <selection activeCell="C18" sqref="C18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30.7109375" style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customWidth="1"/>
    <col min="23" max="23" width="17.7109375" style="5" customWidth="1"/>
    <col min="24" max="24" width="17.7109375" style="2" customWidth="1"/>
    <col min="25" max="25" width="17.7109375" style="5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customWidth="1"/>
    <col min="32" max="32" width="17.7109375" style="5" customWidth="1"/>
    <col min="33" max="33" width="17.7109375" style="9" customWidth="1"/>
    <col min="34" max="34" width="17.7109375" style="5" customWidth="1"/>
    <col min="35" max="35" width="19.7109375" style="2" customWidth="1"/>
    <col min="36" max="36" width="19.7109375" style="5" customWidth="1"/>
    <col min="37" max="37" width="17.7109375" style="3" customWidth="1"/>
    <col min="38" max="38" width="17.7109375" style="5" customWidth="1"/>
    <col min="39" max="39" width="17.7109375" style="3" customWidth="1"/>
    <col min="40" max="40" width="17.7109375" style="5" customWidth="1"/>
    <col min="41" max="41" width="17.7109375" style="2" customWidth="1"/>
    <col min="42" max="42" width="17.7109375" style="5" customWidth="1"/>
    <col min="43" max="44" width="17.7109375" style="2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L1" s="5">
        <v>3217.8</v>
      </c>
      <c r="AN1" s="5">
        <v>5363</v>
      </c>
      <c r="AP1" s="5" t="s">
        <v>0</v>
      </c>
      <c r="AU1" s="5" t="s">
        <v>1</v>
      </c>
    </row>
    <row r="2" spans="1:47" ht="68.099999999999994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10.25</v>
      </c>
      <c r="J3" s="2">
        <v>2.3199999999999998</v>
      </c>
      <c r="K3" s="2">
        <f t="shared" ref="K3:K28" si="0">SUM(N3,P3,R3,T3,V3,X3,Z3,AB3,AE3,AG3,AI3)</f>
        <v>1.19</v>
      </c>
      <c r="L3" s="2">
        <f t="shared" ref="L3:L28" si="1">SUM(M3,AD3,AK3,AM3,AO3,AQ3,AR3)</f>
        <v>7.0000000000000007E-2</v>
      </c>
      <c r="N3" s="4">
        <v>0.72</v>
      </c>
      <c r="O3" s="5">
        <v>2023.92</v>
      </c>
      <c r="P3" s="6">
        <v>0.47</v>
      </c>
      <c r="Q3" s="5">
        <v>973.83999999999992</v>
      </c>
      <c r="AL3" s="5" t="str">
        <f t="shared" ref="AL3:AL26" si="2">IF(AK3&gt;0,AK3*$AL$1,"")</f>
        <v/>
      </c>
      <c r="AM3" s="3">
        <v>0.02</v>
      </c>
      <c r="AN3" s="5">
        <f t="shared" ref="AN3:AN26" si="3">IF(AM3&gt;0,AM3*$AN$1,"")</f>
        <v>107.26</v>
      </c>
      <c r="AP3" s="5" t="str">
        <f t="shared" ref="AP3:AP26" si="4">IF(AO3&gt;0,AO3*$AP$1,"")</f>
        <v/>
      </c>
      <c r="AQ3" s="2">
        <v>0.05</v>
      </c>
      <c r="AS3" s="5">
        <f t="shared" ref="AS3:AS28" si="5">SUM(O3,Q3,S3,U3,W3,Y3,AA3,AC3,AF3,AH3,AJ3)</f>
        <v>2997.76</v>
      </c>
      <c r="AT3" s="11">
        <f>(AS3/$AS$29)*100</f>
        <v>0.84842557670174878</v>
      </c>
      <c r="AU3" s="5">
        <f t="shared" ref="AU3:AU26" si="6">(AT3/100)*$AU$1</f>
        <v>848.4255767017487</v>
      </c>
    </row>
    <row r="4" spans="1:47" x14ac:dyDescent="0.25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10.25</v>
      </c>
      <c r="J4" s="2">
        <v>8.5</v>
      </c>
      <c r="K4" s="2">
        <f t="shared" si="0"/>
        <v>1.1000000000000001</v>
      </c>
      <c r="L4" s="2">
        <f t="shared" si="1"/>
        <v>0</v>
      </c>
      <c r="P4" s="6">
        <v>1.1000000000000001</v>
      </c>
      <c r="Q4" s="5">
        <v>2279.1999999999998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2279.1999999999998</v>
      </c>
      <c r="AT4" s="11">
        <f>(AS4/$AS$29)*100</f>
        <v>0.64505883540330966</v>
      </c>
      <c r="AU4" s="5">
        <f t="shared" si="6"/>
        <v>645.05883540330967</v>
      </c>
    </row>
    <row r="5" spans="1:47" x14ac:dyDescent="0.25">
      <c r="A5" s="1" t="s">
        <v>58</v>
      </c>
      <c r="B5" s="1" t="s">
        <v>59</v>
      </c>
      <c r="C5" s="1" t="s">
        <v>51</v>
      </c>
      <c r="D5" s="1" t="s">
        <v>52</v>
      </c>
      <c r="E5" s="1" t="s">
        <v>53</v>
      </c>
      <c r="F5" s="1" t="s">
        <v>54</v>
      </c>
      <c r="G5" s="1" t="s">
        <v>55</v>
      </c>
      <c r="H5" s="1" t="s">
        <v>56</v>
      </c>
      <c r="I5" s="2">
        <v>156.72</v>
      </c>
      <c r="J5" s="2">
        <v>0.26</v>
      </c>
      <c r="K5" s="2">
        <f t="shared" si="0"/>
        <v>9.9999999999999992E-2</v>
      </c>
      <c r="L5" s="2">
        <f t="shared" si="1"/>
        <v>0.01</v>
      </c>
      <c r="N5" s="4">
        <v>0.09</v>
      </c>
      <c r="O5" s="5">
        <v>252.99</v>
      </c>
      <c r="P5" s="6">
        <v>0.01</v>
      </c>
      <c r="Q5" s="5">
        <v>20.72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Q5" s="2">
        <v>0.01</v>
      </c>
      <c r="AS5" s="5">
        <f t="shared" si="5"/>
        <v>273.71000000000004</v>
      </c>
      <c r="AT5" s="11">
        <f>(AS5/$AS$29)*100</f>
        <v>7.7465362336890109E-2</v>
      </c>
      <c r="AU5" s="5">
        <f t="shared" si="6"/>
        <v>77.465362336890109</v>
      </c>
    </row>
    <row r="6" spans="1:47" x14ac:dyDescent="0.25">
      <c r="A6" s="1" t="s">
        <v>58</v>
      </c>
      <c r="B6" s="1" t="s">
        <v>59</v>
      </c>
      <c r="C6" s="1" t="s">
        <v>51</v>
      </c>
      <c r="D6" s="1" t="s">
        <v>52</v>
      </c>
      <c r="E6" s="1" t="s">
        <v>57</v>
      </c>
      <c r="F6" s="1" t="s">
        <v>54</v>
      </c>
      <c r="G6" s="1" t="s">
        <v>55</v>
      </c>
      <c r="H6" s="1" t="s">
        <v>56</v>
      </c>
      <c r="I6" s="2">
        <v>156.72</v>
      </c>
      <c r="J6" s="2">
        <v>0.25</v>
      </c>
      <c r="K6" s="2">
        <f t="shared" si="0"/>
        <v>0.04</v>
      </c>
      <c r="L6" s="2">
        <f t="shared" si="1"/>
        <v>0</v>
      </c>
      <c r="P6" s="6">
        <v>0.04</v>
      </c>
      <c r="Q6" s="5">
        <v>82.88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82.88</v>
      </c>
      <c r="AT6" s="11">
        <f>(AS6/$AS$29)*100</f>
        <v>2.3456684923756715E-2</v>
      </c>
      <c r="AU6" s="5">
        <f t="shared" si="6"/>
        <v>23.456684923756718</v>
      </c>
    </row>
    <row r="7" spans="1:47" x14ac:dyDescent="0.25">
      <c r="A7" s="1" t="s">
        <v>58</v>
      </c>
      <c r="B7" s="1" t="s">
        <v>59</v>
      </c>
      <c r="C7" s="1" t="s">
        <v>51</v>
      </c>
      <c r="D7" s="1" t="s">
        <v>52</v>
      </c>
      <c r="E7" s="1" t="s">
        <v>60</v>
      </c>
      <c r="F7" s="1" t="s">
        <v>61</v>
      </c>
      <c r="G7" s="1" t="s">
        <v>55</v>
      </c>
      <c r="H7" s="1" t="s">
        <v>56</v>
      </c>
      <c r="I7" s="2">
        <v>156.72</v>
      </c>
      <c r="J7" s="2">
        <v>39.409999999999997</v>
      </c>
      <c r="K7" s="2">
        <f t="shared" si="0"/>
        <v>20.75</v>
      </c>
      <c r="L7" s="2">
        <f t="shared" si="1"/>
        <v>0</v>
      </c>
      <c r="P7" s="6">
        <v>0.74</v>
      </c>
      <c r="Q7" s="5">
        <v>766.64</v>
      </c>
      <c r="R7" s="7">
        <v>10.64</v>
      </c>
      <c r="S7" s="5">
        <v>4415.6000000000004</v>
      </c>
      <c r="T7" s="8">
        <v>9.3699999999999992</v>
      </c>
      <c r="U7" s="5">
        <v>1166.5650000000001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6348.8050000000003</v>
      </c>
      <c r="AT7" s="11">
        <f>(AS7/$AS$29)*100</f>
        <v>1.7968378200696338</v>
      </c>
      <c r="AU7" s="5">
        <f t="shared" si="6"/>
        <v>1796.8378200696338</v>
      </c>
    </row>
    <row r="8" spans="1:47" x14ac:dyDescent="0.25">
      <c r="A8" s="1" t="s">
        <v>58</v>
      </c>
      <c r="B8" s="1" t="s">
        <v>59</v>
      </c>
      <c r="C8" s="1" t="s">
        <v>51</v>
      </c>
      <c r="D8" s="1" t="s">
        <v>52</v>
      </c>
      <c r="E8" s="1" t="s">
        <v>62</v>
      </c>
      <c r="F8" s="1" t="s">
        <v>61</v>
      </c>
      <c r="G8" s="1" t="s">
        <v>55</v>
      </c>
      <c r="H8" s="1" t="s">
        <v>56</v>
      </c>
      <c r="I8" s="2">
        <v>156.72</v>
      </c>
      <c r="J8" s="2">
        <v>39.22</v>
      </c>
      <c r="K8" s="2">
        <f t="shared" si="0"/>
        <v>0.23</v>
      </c>
      <c r="L8" s="2">
        <f t="shared" si="1"/>
        <v>0</v>
      </c>
      <c r="R8" s="7">
        <v>0.22</v>
      </c>
      <c r="S8" s="5">
        <v>91.3</v>
      </c>
      <c r="Z8" s="9">
        <v>0.01</v>
      </c>
      <c r="AA8" s="5">
        <v>0.498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91.798000000000002</v>
      </c>
      <c r="AT8" s="11">
        <f>(AS8/$AS$29)*100</f>
        <v>2.5980655919775809E-2</v>
      </c>
      <c r="AU8" s="5">
        <f t="shared" si="6"/>
        <v>25.98065591977581</v>
      </c>
    </row>
    <row r="9" spans="1:47" x14ac:dyDescent="0.25">
      <c r="A9" s="1" t="s">
        <v>58</v>
      </c>
      <c r="B9" s="1" t="s">
        <v>59</v>
      </c>
      <c r="C9" s="1" t="s">
        <v>51</v>
      </c>
      <c r="D9" s="1" t="s">
        <v>52</v>
      </c>
      <c r="E9" s="1" t="s">
        <v>63</v>
      </c>
      <c r="F9" s="1" t="s">
        <v>61</v>
      </c>
      <c r="G9" s="1" t="s">
        <v>55</v>
      </c>
      <c r="H9" s="1" t="s">
        <v>56</v>
      </c>
      <c r="I9" s="2">
        <v>156.72</v>
      </c>
      <c r="J9" s="2">
        <v>40.61</v>
      </c>
      <c r="K9" s="2">
        <f t="shared" si="0"/>
        <v>12.69</v>
      </c>
      <c r="L9" s="2">
        <f t="shared" si="1"/>
        <v>0</v>
      </c>
      <c r="N9" s="4">
        <v>1.1499999999999999</v>
      </c>
      <c r="O9" s="5">
        <v>1616.325</v>
      </c>
      <c r="P9" s="6">
        <v>9.59</v>
      </c>
      <c r="Q9" s="5">
        <v>10650.08</v>
      </c>
      <c r="R9" s="7">
        <v>0.68</v>
      </c>
      <c r="S9" s="5">
        <v>282.2</v>
      </c>
      <c r="Z9" s="9">
        <v>1.27</v>
      </c>
      <c r="AA9" s="5">
        <v>63.246000000000002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12611.851000000001</v>
      </c>
      <c r="AT9" s="11">
        <f>(AS9/$AS$29)*100</f>
        <v>3.5694041410758452</v>
      </c>
      <c r="AU9" s="5">
        <f t="shared" si="6"/>
        <v>3569.404141075845</v>
      </c>
    </row>
    <row r="10" spans="1:47" x14ac:dyDescent="0.25">
      <c r="A10" s="1" t="s">
        <v>58</v>
      </c>
      <c r="B10" s="1" t="s">
        <v>59</v>
      </c>
      <c r="C10" s="1" t="s">
        <v>51</v>
      </c>
      <c r="D10" s="1" t="s">
        <v>52</v>
      </c>
      <c r="E10" s="1" t="s">
        <v>64</v>
      </c>
      <c r="F10" s="1" t="s">
        <v>61</v>
      </c>
      <c r="G10" s="1" t="s">
        <v>55</v>
      </c>
      <c r="H10" s="1" t="s">
        <v>56</v>
      </c>
      <c r="I10" s="2">
        <v>156.72</v>
      </c>
      <c r="J10" s="2">
        <v>34.53</v>
      </c>
      <c r="K10" s="2">
        <f t="shared" si="0"/>
        <v>6.94</v>
      </c>
      <c r="L10" s="2">
        <f t="shared" si="1"/>
        <v>1.52</v>
      </c>
      <c r="N10" s="4">
        <v>2.89</v>
      </c>
      <c r="O10" s="5">
        <v>8123.79</v>
      </c>
      <c r="P10" s="6">
        <v>3.77</v>
      </c>
      <c r="Q10" s="5">
        <v>7811.44</v>
      </c>
      <c r="R10" s="7">
        <v>0.03</v>
      </c>
      <c r="S10" s="5">
        <v>12.45</v>
      </c>
      <c r="T10" s="8">
        <v>7.0000000000000007E-2</v>
      </c>
      <c r="U10" s="5">
        <v>8.7150000000000016</v>
      </c>
      <c r="Z10" s="9">
        <v>0.06</v>
      </c>
      <c r="AA10" s="5">
        <v>5.9759999999999991</v>
      </c>
      <c r="AB10" s="10">
        <v>0.12</v>
      </c>
      <c r="AC10" s="5">
        <v>10.7568</v>
      </c>
      <c r="AK10" s="3">
        <v>0.02</v>
      </c>
      <c r="AL10" s="5">
        <f t="shared" si="2"/>
        <v>64.356000000000009</v>
      </c>
      <c r="AM10" s="3">
        <v>0.49</v>
      </c>
      <c r="AN10" s="5">
        <f t="shared" si="3"/>
        <v>2627.87</v>
      </c>
      <c r="AP10" s="5" t="str">
        <f t="shared" si="4"/>
        <v/>
      </c>
      <c r="AQ10" s="2">
        <v>1.01</v>
      </c>
      <c r="AS10" s="5">
        <f t="shared" si="5"/>
        <v>15973.1278</v>
      </c>
      <c r="AT10" s="11">
        <f>(AS10/$AS$29)*100</f>
        <v>4.5207121869148077</v>
      </c>
      <c r="AU10" s="5">
        <f t="shared" si="6"/>
        <v>4520.7121869148077</v>
      </c>
    </row>
    <row r="11" spans="1:47" x14ac:dyDescent="0.25">
      <c r="A11" s="1" t="s">
        <v>65</v>
      </c>
      <c r="B11" s="1" t="s">
        <v>66</v>
      </c>
      <c r="C11" s="1" t="s">
        <v>67</v>
      </c>
      <c r="D11" s="1" t="s">
        <v>68</v>
      </c>
      <c r="E11" s="1" t="s">
        <v>69</v>
      </c>
      <c r="F11" s="1" t="s">
        <v>61</v>
      </c>
      <c r="G11" s="1" t="s">
        <v>55</v>
      </c>
      <c r="H11" s="1" t="s">
        <v>56</v>
      </c>
      <c r="I11" s="2">
        <v>71.67</v>
      </c>
      <c r="J11" s="2">
        <v>32.92</v>
      </c>
      <c r="K11" s="2">
        <f t="shared" si="0"/>
        <v>30.11</v>
      </c>
      <c r="L11" s="2">
        <f t="shared" si="1"/>
        <v>0</v>
      </c>
      <c r="N11" s="4">
        <v>4.03</v>
      </c>
      <c r="O11" s="5">
        <v>5664.165</v>
      </c>
      <c r="P11" s="6">
        <v>14.93</v>
      </c>
      <c r="Q11" s="5">
        <v>15467.48</v>
      </c>
      <c r="R11" s="7">
        <v>6.58</v>
      </c>
      <c r="S11" s="5">
        <v>2730.7</v>
      </c>
      <c r="T11" s="8">
        <v>4.3600000000000003</v>
      </c>
      <c r="U11" s="5">
        <v>542.82000000000005</v>
      </c>
      <c r="AB11" s="10">
        <v>0.21</v>
      </c>
      <c r="AC11" s="5">
        <v>9.4122000000000003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24414.5772</v>
      </c>
      <c r="AT11" s="11">
        <f>(AS11/$AS$29)*100</f>
        <v>6.9098099050088608</v>
      </c>
      <c r="AU11" s="5">
        <f t="shared" si="6"/>
        <v>6909.8099050088613</v>
      </c>
    </row>
    <row r="12" spans="1:47" x14ac:dyDescent="0.25">
      <c r="A12" s="1" t="s">
        <v>65</v>
      </c>
      <c r="B12" s="1" t="s">
        <v>66</v>
      </c>
      <c r="C12" s="1" t="s">
        <v>67</v>
      </c>
      <c r="D12" s="1" t="s">
        <v>68</v>
      </c>
      <c r="E12" s="1" t="s">
        <v>70</v>
      </c>
      <c r="F12" s="1" t="s">
        <v>61</v>
      </c>
      <c r="G12" s="1" t="s">
        <v>55</v>
      </c>
      <c r="H12" s="1" t="s">
        <v>56</v>
      </c>
      <c r="I12" s="2">
        <v>71.67</v>
      </c>
      <c r="J12" s="2">
        <v>33.200000000000003</v>
      </c>
      <c r="K12" s="2">
        <f t="shared" si="0"/>
        <v>22.669999999999998</v>
      </c>
      <c r="L12" s="2">
        <f t="shared" si="1"/>
        <v>0</v>
      </c>
      <c r="P12" s="6">
        <v>4.0999999999999996</v>
      </c>
      <c r="Q12" s="5">
        <v>4247.5999999999995</v>
      </c>
      <c r="R12" s="7">
        <v>16.52</v>
      </c>
      <c r="S12" s="5">
        <v>6855.8</v>
      </c>
      <c r="T12" s="8">
        <v>2.0499999999999998</v>
      </c>
      <c r="U12" s="5">
        <v>255.22499999999999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11358.625</v>
      </c>
      <c r="AT12" s="11">
        <f>(AS12/$AS$29)*100</f>
        <v>3.2147163102329408</v>
      </c>
      <c r="AU12" s="5">
        <f t="shared" si="6"/>
        <v>3214.7163102329409</v>
      </c>
    </row>
    <row r="13" spans="1:47" x14ac:dyDescent="0.25">
      <c r="A13" s="1" t="s">
        <v>71</v>
      </c>
      <c r="B13" s="1" t="s">
        <v>72</v>
      </c>
      <c r="C13" s="1" t="s">
        <v>73</v>
      </c>
      <c r="D13" s="1" t="s">
        <v>68</v>
      </c>
      <c r="E13" s="1" t="s">
        <v>63</v>
      </c>
      <c r="F13" s="1" t="s">
        <v>61</v>
      </c>
      <c r="G13" s="1" t="s">
        <v>55</v>
      </c>
      <c r="H13" s="1" t="s">
        <v>56</v>
      </c>
      <c r="I13" s="2">
        <v>6.6</v>
      </c>
      <c r="J13" s="2">
        <v>0.46</v>
      </c>
      <c r="K13" s="2">
        <f t="shared" si="0"/>
        <v>0.17</v>
      </c>
      <c r="L13" s="2">
        <f t="shared" si="1"/>
        <v>0</v>
      </c>
      <c r="Z13" s="9">
        <v>0.17</v>
      </c>
      <c r="AA13" s="5">
        <v>8.4659999999999993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8.4659999999999993</v>
      </c>
      <c r="AT13" s="11">
        <f>(AS13/$AS$29)*100</f>
        <v>2.396046025151114E-3</v>
      </c>
      <c r="AU13" s="5">
        <f t="shared" si="6"/>
        <v>2.3960460251511138</v>
      </c>
    </row>
    <row r="14" spans="1:47" x14ac:dyDescent="0.25">
      <c r="A14" s="1" t="s">
        <v>71</v>
      </c>
      <c r="B14" s="1" t="s">
        <v>72</v>
      </c>
      <c r="C14" s="1" t="s">
        <v>73</v>
      </c>
      <c r="D14" s="1" t="s">
        <v>68</v>
      </c>
      <c r="E14" s="1" t="s">
        <v>64</v>
      </c>
      <c r="F14" s="1" t="s">
        <v>61</v>
      </c>
      <c r="G14" s="1" t="s">
        <v>55</v>
      </c>
      <c r="H14" s="1" t="s">
        <v>56</v>
      </c>
      <c r="I14" s="2">
        <v>6.6</v>
      </c>
      <c r="J14" s="2">
        <v>6.2</v>
      </c>
      <c r="K14" s="2">
        <f t="shared" si="0"/>
        <v>4.93</v>
      </c>
      <c r="L14" s="2">
        <f t="shared" si="1"/>
        <v>0.71</v>
      </c>
      <c r="Z14" s="9">
        <v>1.75</v>
      </c>
      <c r="AA14" s="5">
        <v>144.41999999999999</v>
      </c>
      <c r="AB14" s="10">
        <v>3.18</v>
      </c>
      <c r="AC14" s="5">
        <v>272.9538</v>
      </c>
      <c r="AK14" s="3">
        <v>0.21</v>
      </c>
      <c r="AL14" s="5">
        <f t="shared" si="2"/>
        <v>675.73800000000006</v>
      </c>
      <c r="AN14" s="5" t="str">
        <f t="shared" si="3"/>
        <v/>
      </c>
      <c r="AP14" s="5" t="str">
        <f t="shared" si="4"/>
        <v/>
      </c>
      <c r="AQ14" s="2">
        <v>0.5</v>
      </c>
      <c r="AS14" s="5">
        <f t="shared" si="5"/>
        <v>417.37379999999996</v>
      </c>
      <c r="AT14" s="11">
        <f>(AS14/$AS$29)*100</f>
        <v>0.11812506903994993</v>
      </c>
      <c r="AU14" s="5">
        <f t="shared" si="6"/>
        <v>118.12506903994993</v>
      </c>
    </row>
    <row r="15" spans="1:47" x14ac:dyDescent="0.25">
      <c r="A15" s="1" t="s">
        <v>74</v>
      </c>
      <c r="B15" s="1" t="s">
        <v>75</v>
      </c>
      <c r="C15" s="1" t="s">
        <v>76</v>
      </c>
      <c r="D15" s="1" t="s">
        <v>77</v>
      </c>
      <c r="E15" s="1" t="s">
        <v>69</v>
      </c>
      <c r="F15" s="1" t="s">
        <v>61</v>
      </c>
      <c r="G15" s="1" t="s">
        <v>55</v>
      </c>
      <c r="H15" s="1" t="s">
        <v>56</v>
      </c>
      <c r="I15" s="2">
        <v>6.57</v>
      </c>
      <c r="J15" s="2">
        <v>6.05</v>
      </c>
      <c r="K15" s="2">
        <f t="shared" si="0"/>
        <v>2.79</v>
      </c>
      <c r="L15" s="2">
        <f t="shared" si="1"/>
        <v>0</v>
      </c>
      <c r="R15" s="7">
        <v>0.02</v>
      </c>
      <c r="S15" s="5">
        <v>8.3000000000000007</v>
      </c>
      <c r="T15" s="8">
        <v>1.03</v>
      </c>
      <c r="U15" s="5">
        <v>128.23500000000001</v>
      </c>
      <c r="AB15" s="10">
        <v>1.74</v>
      </c>
      <c r="AC15" s="5">
        <v>77.986800000000002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214.52180000000004</v>
      </c>
      <c r="AT15" s="11">
        <f>(AS15/$AS$29)*100</f>
        <v>6.0713927025544817E-2</v>
      </c>
      <c r="AU15" s="5">
        <f t="shared" si="6"/>
        <v>60.713927025544812</v>
      </c>
    </row>
    <row r="16" spans="1:47" x14ac:dyDescent="0.25">
      <c r="A16" s="1" t="s">
        <v>78</v>
      </c>
      <c r="B16" s="1" t="s">
        <v>79</v>
      </c>
      <c r="C16" s="1" t="s">
        <v>80</v>
      </c>
      <c r="D16" s="1" t="s">
        <v>68</v>
      </c>
      <c r="E16" s="1" t="s">
        <v>53</v>
      </c>
      <c r="F16" s="1" t="s">
        <v>61</v>
      </c>
      <c r="G16" s="1" t="s">
        <v>55</v>
      </c>
      <c r="H16" s="1" t="s">
        <v>56</v>
      </c>
      <c r="I16" s="2">
        <v>75.81</v>
      </c>
      <c r="J16" s="2">
        <v>29.52</v>
      </c>
      <c r="K16" s="2">
        <f t="shared" si="0"/>
        <v>23.84</v>
      </c>
      <c r="L16" s="2">
        <f t="shared" si="1"/>
        <v>0</v>
      </c>
      <c r="R16" s="7">
        <v>23.84</v>
      </c>
      <c r="S16" s="5">
        <v>9893.6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9893.6</v>
      </c>
      <c r="AT16" s="11">
        <f>(AS16/$AS$29)*100</f>
        <v>2.8000851588040474</v>
      </c>
      <c r="AU16" s="5">
        <f t="shared" si="6"/>
        <v>2800.0851588040473</v>
      </c>
    </row>
    <row r="17" spans="1:47" x14ac:dyDescent="0.25">
      <c r="A17" s="1" t="s">
        <v>78</v>
      </c>
      <c r="B17" s="1" t="s">
        <v>79</v>
      </c>
      <c r="C17" s="1" t="s">
        <v>80</v>
      </c>
      <c r="D17" s="1" t="s">
        <v>68</v>
      </c>
      <c r="E17" s="1" t="s">
        <v>57</v>
      </c>
      <c r="F17" s="1" t="s">
        <v>61</v>
      </c>
      <c r="G17" s="1" t="s">
        <v>55</v>
      </c>
      <c r="H17" s="1" t="s">
        <v>56</v>
      </c>
      <c r="I17" s="2">
        <v>75.81</v>
      </c>
      <c r="J17" s="2">
        <v>31.09</v>
      </c>
      <c r="K17" s="2">
        <f t="shared" si="0"/>
        <v>29.88</v>
      </c>
      <c r="L17" s="2">
        <f t="shared" si="1"/>
        <v>0</v>
      </c>
      <c r="R17" s="7">
        <v>27.95</v>
      </c>
      <c r="S17" s="5">
        <v>11599.25</v>
      </c>
      <c r="T17" s="8">
        <v>1.93</v>
      </c>
      <c r="U17" s="5">
        <v>240.29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11839.54</v>
      </c>
      <c r="AT17" s="11">
        <f>(AS17/$AS$29)*100</f>
        <v>3.3508247999784579</v>
      </c>
      <c r="AU17" s="5">
        <f t="shared" si="6"/>
        <v>3350.824799978458</v>
      </c>
    </row>
    <row r="18" spans="1:47" x14ac:dyDescent="0.25">
      <c r="A18" s="1" t="s">
        <v>83</v>
      </c>
      <c r="B18" s="1" t="s">
        <v>84</v>
      </c>
      <c r="C18" s="1" t="s">
        <v>85</v>
      </c>
      <c r="D18" s="1" t="s">
        <v>68</v>
      </c>
      <c r="E18" s="1" t="s">
        <v>86</v>
      </c>
      <c r="F18" s="1" t="s">
        <v>61</v>
      </c>
      <c r="G18" s="1" t="s">
        <v>55</v>
      </c>
      <c r="H18" s="1" t="s">
        <v>56</v>
      </c>
      <c r="I18" s="2">
        <v>160</v>
      </c>
      <c r="J18" s="2">
        <v>39.35</v>
      </c>
      <c r="K18" s="2">
        <f t="shared" si="0"/>
        <v>38.86</v>
      </c>
      <c r="L18" s="2">
        <f t="shared" si="1"/>
        <v>1.1400000000000001</v>
      </c>
      <c r="N18" s="4">
        <v>6.46</v>
      </c>
      <c r="O18" s="5">
        <v>9142.7775000000001</v>
      </c>
      <c r="P18" s="6">
        <v>22.82</v>
      </c>
      <c r="Q18" s="5">
        <v>25537.4</v>
      </c>
      <c r="R18" s="7">
        <v>8.07</v>
      </c>
      <c r="S18" s="5">
        <v>3349.05</v>
      </c>
      <c r="T18" s="8">
        <v>1.32</v>
      </c>
      <c r="U18" s="5">
        <v>164.34</v>
      </c>
      <c r="Z18" s="9">
        <v>6.9999999999999993E-2</v>
      </c>
      <c r="AA18" s="5">
        <v>6.4739999999999993</v>
      </c>
      <c r="AB18" s="10">
        <v>0.12</v>
      </c>
      <c r="AC18" s="5">
        <v>8.9640000000000004</v>
      </c>
      <c r="AK18" s="3">
        <v>0.01</v>
      </c>
      <c r="AL18" s="5">
        <f t="shared" si="2"/>
        <v>32.178000000000004</v>
      </c>
      <c r="AM18" s="3">
        <v>0.46000000000000008</v>
      </c>
      <c r="AN18" s="5">
        <f t="shared" si="3"/>
        <v>2466.9800000000005</v>
      </c>
      <c r="AP18" s="5" t="str">
        <f t="shared" si="4"/>
        <v/>
      </c>
      <c r="AQ18" s="2">
        <v>0.67</v>
      </c>
      <c r="AS18" s="5">
        <f t="shared" si="5"/>
        <v>38209.005500000007</v>
      </c>
      <c r="AT18" s="11">
        <f>(AS18/$AS$29)*100</f>
        <v>10.813906892659118</v>
      </c>
      <c r="AU18" s="5">
        <f t="shared" si="6"/>
        <v>10813.906892659117</v>
      </c>
    </row>
    <row r="19" spans="1:47" x14ac:dyDescent="0.25">
      <c r="A19" s="1" t="s">
        <v>83</v>
      </c>
      <c r="B19" s="1" t="s">
        <v>84</v>
      </c>
      <c r="C19" s="1" t="s">
        <v>85</v>
      </c>
      <c r="D19" s="1" t="s">
        <v>68</v>
      </c>
      <c r="E19" s="1" t="s">
        <v>87</v>
      </c>
      <c r="F19" s="1" t="s">
        <v>61</v>
      </c>
      <c r="G19" s="1" t="s">
        <v>55</v>
      </c>
      <c r="H19" s="1" t="s">
        <v>56</v>
      </c>
      <c r="I19" s="2">
        <v>160</v>
      </c>
      <c r="J19" s="2">
        <v>40</v>
      </c>
      <c r="K19" s="2">
        <f t="shared" si="0"/>
        <v>40</v>
      </c>
      <c r="L19" s="2">
        <f t="shared" si="1"/>
        <v>0</v>
      </c>
      <c r="N19" s="4">
        <v>4.82</v>
      </c>
      <c r="O19" s="5">
        <v>6988.8487500000001</v>
      </c>
      <c r="P19" s="6">
        <v>29.98</v>
      </c>
      <c r="Q19" s="5">
        <v>31136.98</v>
      </c>
      <c r="R19" s="7">
        <v>4.7</v>
      </c>
      <c r="S19" s="5">
        <v>1955.6875</v>
      </c>
      <c r="T19" s="8">
        <v>0.04</v>
      </c>
      <c r="U19" s="5">
        <v>4.9800000000000004</v>
      </c>
      <c r="Z19" s="9">
        <v>0.43</v>
      </c>
      <c r="AA19" s="5">
        <v>21.414000000000001</v>
      </c>
      <c r="AB19" s="10">
        <v>0.03</v>
      </c>
      <c r="AC19" s="5">
        <v>1.3446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40109.254849999998</v>
      </c>
      <c r="AT19" s="11">
        <f>(AS19/$AS$29)*100</f>
        <v>11.35171517305877</v>
      </c>
      <c r="AU19" s="5">
        <f t="shared" si="6"/>
        <v>11351.71517305877</v>
      </c>
    </row>
    <row r="20" spans="1:47" x14ac:dyDescent="0.25">
      <c r="A20" s="1" t="s">
        <v>83</v>
      </c>
      <c r="B20" s="1" t="s">
        <v>84</v>
      </c>
      <c r="C20" s="1" t="s">
        <v>85</v>
      </c>
      <c r="D20" s="1" t="s">
        <v>68</v>
      </c>
      <c r="E20" s="1" t="s">
        <v>81</v>
      </c>
      <c r="F20" s="1" t="s">
        <v>61</v>
      </c>
      <c r="G20" s="1" t="s">
        <v>55</v>
      </c>
      <c r="H20" s="1" t="s">
        <v>56</v>
      </c>
      <c r="I20" s="2">
        <v>160</v>
      </c>
      <c r="J20" s="2">
        <v>40</v>
      </c>
      <c r="K20" s="2">
        <f t="shared" si="0"/>
        <v>40</v>
      </c>
      <c r="L20" s="2">
        <f t="shared" si="1"/>
        <v>0</v>
      </c>
      <c r="N20" s="4">
        <v>9.620000000000001</v>
      </c>
      <c r="O20" s="5">
        <v>16848.431250000001</v>
      </c>
      <c r="P20" s="6">
        <v>18.03</v>
      </c>
      <c r="Q20" s="5">
        <v>21136.99</v>
      </c>
      <c r="R20" s="7">
        <v>12.09</v>
      </c>
      <c r="S20" s="5">
        <v>5578.6374999999998</v>
      </c>
      <c r="T20" s="8">
        <v>0.26</v>
      </c>
      <c r="U20" s="5">
        <v>32.9925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43597.051249999997</v>
      </c>
      <c r="AT20" s="11">
        <f>(AS20/$AS$29)*100</f>
        <v>12.338830776738945</v>
      </c>
      <c r="AU20" s="5">
        <f t="shared" si="6"/>
        <v>12338.830776738945</v>
      </c>
    </row>
    <row r="21" spans="1:47" x14ac:dyDescent="0.25">
      <c r="A21" s="1" t="s">
        <v>83</v>
      </c>
      <c r="B21" s="1" t="s">
        <v>84</v>
      </c>
      <c r="C21" s="1" t="s">
        <v>85</v>
      </c>
      <c r="D21" s="1" t="s">
        <v>68</v>
      </c>
      <c r="E21" s="1" t="s">
        <v>82</v>
      </c>
      <c r="F21" s="1" t="s">
        <v>61</v>
      </c>
      <c r="G21" s="1" t="s">
        <v>55</v>
      </c>
      <c r="H21" s="1" t="s">
        <v>56</v>
      </c>
      <c r="I21" s="2">
        <v>160</v>
      </c>
      <c r="J21" s="2">
        <v>39.44</v>
      </c>
      <c r="K21" s="2">
        <f t="shared" si="0"/>
        <v>37.67</v>
      </c>
      <c r="L21" s="2">
        <f t="shared" si="1"/>
        <v>0</v>
      </c>
      <c r="P21" s="6">
        <v>8.98</v>
      </c>
      <c r="Q21" s="5">
        <v>14371.91</v>
      </c>
      <c r="R21" s="7">
        <v>16.690000000000001</v>
      </c>
      <c r="S21" s="5">
        <v>9217.15</v>
      </c>
      <c r="T21" s="8">
        <v>12</v>
      </c>
      <c r="U21" s="5">
        <v>1997.29125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25586.351249999996</v>
      </c>
      <c r="AT21" s="11">
        <f>(AS21/$AS$29)*100</f>
        <v>7.2414452174205914</v>
      </c>
      <c r="AU21" s="5">
        <f t="shared" si="6"/>
        <v>7241.4452174205917</v>
      </c>
    </row>
    <row r="22" spans="1:47" x14ac:dyDescent="0.25">
      <c r="A22" s="1" t="s">
        <v>88</v>
      </c>
      <c r="B22" s="1" t="s">
        <v>89</v>
      </c>
      <c r="C22" s="1" t="s">
        <v>90</v>
      </c>
      <c r="D22" s="1" t="s">
        <v>91</v>
      </c>
      <c r="E22" s="1" t="s">
        <v>92</v>
      </c>
      <c r="F22" s="1" t="s">
        <v>61</v>
      </c>
      <c r="G22" s="1" t="s">
        <v>55</v>
      </c>
      <c r="H22" s="1" t="s">
        <v>56</v>
      </c>
      <c r="I22" s="2">
        <v>77.489999999999995</v>
      </c>
      <c r="J22" s="2">
        <v>40.6</v>
      </c>
      <c r="K22" s="2">
        <f t="shared" si="0"/>
        <v>31.08</v>
      </c>
      <c r="L22" s="2">
        <f t="shared" si="1"/>
        <v>0</v>
      </c>
      <c r="N22" s="4">
        <v>3.03</v>
      </c>
      <c r="O22" s="5">
        <v>7452.6637499999997</v>
      </c>
      <c r="P22" s="6">
        <v>9.77</v>
      </c>
      <c r="Q22" s="5">
        <v>16858.310000000001</v>
      </c>
      <c r="R22" s="7">
        <v>16.489999999999998</v>
      </c>
      <c r="S22" s="5">
        <v>11546.3375</v>
      </c>
      <c r="T22" s="8">
        <v>1.79</v>
      </c>
      <c r="U22" s="5">
        <v>374.43374999999997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36231.744999999995</v>
      </c>
      <c r="AT22" s="11">
        <f>(AS22/$AS$29)*100</f>
        <v>10.254302928365078</v>
      </c>
      <c r="AU22" s="5">
        <f t="shared" si="6"/>
        <v>10254.302928365078</v>
      </c>
    </row>
    <row r="23" spans="1:47" x14ac:dyDescent="0.25">
      <c r="A23" s="1" t="s">
        <v>93</v>
      </c>
      <c r="B23" s="1" t="s">
        <v>94</v>
      </c>
      <c r="C23" s="1" t="s">
        <v>95</v>
      </c>
      <c r="D23" s="1" t="s">
        <v>96</v>
      </c>
      <c r="E23" s="1" t="s">
        <v>97</v>
      </c>
      <c r="F23" s="1" t="s">
        <v>61</v>
      </c>
      <c r="G23" s="1" t="s">
        <v>55</v>
      </c>
      <c r="H23" s="1" t="s">
        <v>56</v>
      </c>
      <c r="I23" s="2">
        <v>40.9</v>
      </c>
      <c r="J23" s="2">
        <v>40.98</v>
      </c>
      <c r="K23" s="2">
        <f t="shared" si="0"/>
        <v>38.19</v>
      </c>
      <c r="L23" s="2">
        <f t="shared" si="1"/>
        <v>0</v>
      </c>
      <c r="N23" s="4">
        <v>5.92</v>
      </c>
      <c r="O23" s="5">
        <v>11686.7325</v>
      </c>
      <c r="P23" s="6">
        <v>19.68</v>
      </c>
      <c r="Q23" s="5">
        <v>27215.72</v>
      </c>
      <c r="R23" s="7">
        <v>12.2</v>
      </c>
      <c r="S23" s="5">
        <v>7185.7250000000004</v>
      </c>
      <c r="T23" s="8">
        <v>0.39</v>
      </c>
      <c r="U23" s="5">
        <v>49.177500000000002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46137.354999999996</v>
      </c>
      <c r="AT23" s="11">
        <f>(AS23/$AS$29)*100</f>
        <v>13.057787155532234</v>
      </c>
      <c r="AU23" s="5">
        <f t="shared" si="6"/>
        <v>13057.787155532233</v>
      </c>
    </row>
    <row r="24" spans="1:47" x14ac:dyDescent="0.25">
      <c r="A24" s="1" t="s">
        <v>98</v>
      </c>
      <c r="B24" s="1" t="s">
        <v>99</v>
      </c>
      <c r="C24" s="1" t="s">
        <v>100</v>
      </c>
      <c r="D24" s="1" t="s">
        <v>77</v>
      </c>
      <c r="E24" s="1" t="s">
        <v>101</v>
      </c>
      <c r="F24" s="1" t="s">
        <v>61</v>
      </c>
      <c r="G24" s="1" t="s">
        <v>55</v>
      </c>
      <c r="H24" s="1" t="s">
        <v>56</v>
      </c>
      <c r="I24" s="2">
        <v>40</v>
      </c>
      <c r="J24" s="2">
        <v>41.08</v>
      </c>
      <c r="K24" s="2">
        <f t="shared" si="0"/>
        <v>3.25</v>
      </c>
      <c r="L24" s="2">
        <f t="shared" si="1"/>
        <v>0</v>
      </c>
      <c r="R24" s="7">
        <v>1.9</v>
      </c>
      <c r="S24" s="5">
        <v>1155.7750000000001</v>
      </c>
      <c r="T24" s="8">
        <v>1.35</v>
      </c>
      <c r="U24" s="5">
        <v>194.8425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1350.6175000000001</v>
      </c>
      <c r="AT24" s="11">
        <f>(AS24/$AS$29)*100</f>
        <v>0.38225155827717167</v>
      </c>
      <c r="AU24" s="5">
        <f t="shared" si="6"/>
        <v>382.25155827717168</v>
      </c>
    </row>
    <row r="25" spans="1:47" x14ac:dyDescent="0.25">
      <c r="A25" s="1" t="s">
        <v>102</v>
      </c>
      <c r="B25" s="1" t="s">
        <v>94</v>
      </c>
      <c r="C25" s="1" t="s">
        <v>95</v>
      </c>
      <c r="D25" s="1" t="s">
        <v>96</v>
      </c>
      <c r="E25" s="1" t="s">
        <v>60</v>
      </c>
      <c r="F25" s="1" t="s">
        <v>103</v>
      </c>
      <c r="G25" s="1" t="s">
        <v>55</v>
      </c>
      <c r="H25" s="1" t="s">
        <v>56</v>
      </c>
      <c r="I25" s="2">
        <v>40.44</v>
      </c>
      <c r="J25" s="2">
        <v>40.71</v>
      </c>
      <c r="K25" s="2">
        <f t="shared" si="0"/>
        <v>5.3800000000000008</v>
      </c>
      <c r="L25" s="2">
        <f t="shared" si="1"/>
        <v>0</v>
      </c>
      <c r="R25" s="7">
        <v>3.22</v>
      </c>
      <c r="S25" s="5">
        <v>2004.45</v>
      </c>
      <c r="T25" s="8">
        <v>2.16</v>
      </c>
      <c r="U25" s="5">
        <v>403.38000000000011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2407.83</v>
      </c>
      <c r="AT25" s="11">
        <f>(AS25/$AS$29)*100</f>
        <v>0.68146367832974342</v>
      </c>
      <c r="AU25" s="5">
        <f t="shared" si="6"/>
        <v>681.4636783297434</v>
      </c>
    </row>
    <row r="26" spans="1:47" x14ac:dyDescent="0.25">
      <c r="A26" s="1" t="s">
        <v>104</v>
      </c>
      <c r="B26" s="1" t="s">
        <v>89</v>
      </c>
      <c r="C26" s="1" t="s">
        <v>90</v>
      </c>
      <c r="D26" s="1" t="s">
        <v>91</v>
      </c>
      <c r="E26" s="1" t="s">
        <v>69</v>
      </c>
      <c r="F26" s="1" t="s">
        <v>103</v>
      </c>
      <c r="G26" s="1" t="s">
        <v>55</v>
      </c>
      <c r="H26" s="1" t="s">
        <v>56</v>
      </c>
      <c r="I26" s="2">
        <v>73.17</v>
      </c>
      <c r="J26" s="2">
        <v>39.97</v>
      </c>
      <c r="K26" s="2">
        <f t="shared" si="0"/>
        <v>22.96</v>
      </c>
      <c r="L26" s="2">
        <f t="shared" si="1"/>
        <v>0</v>
      </c>
      <c r="P26" s="6">
        <v>6.89</v>
      </c>
      <c r="Q26" s="5">
        <v>10707.06</v>
      </c>
      <c r="R26" s="7">
        <v>15.98</v>
      </c>
      <c r="S26" s="5">
        <v>9947.5500000000011</v>
      </c>
      <c r="T26" s="8">
        <v>0.09</v>
      </c>
      <c r="U26" s="5">
        <v>18.675000000000001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20673.285</v>
      </c>
      <c r="AT26" s="11">
        <f>(AS26/$AS$29)*100</f>
        <v>5.8509499587840956</v>
      </c>
      <c r="AU26" s="5">
        <f t="shared" si="6"/>
        <v>5850.9499587840955</v>
      </c>
    </row>
    <row r="27" spans="1:47" x14ac:dyDescent="0.25">
      <c r="B27" s="29" t="s">
        <v>107</v>
      </c>
    </row>
    <row r="28" spans="1:47" ht="15.75" thickBot="1" x14ac:dyDescent="0.3">
      <c r="B28" s="1" t="s">
        <v>105</v>
      </c>
      <c r="C28" s="1" t="s">
        <v>108</v>
      </c>
      <c r="D28" s="1" t="s">
        <v>109</v>
      </c>
      <c r="J28" s="2">
        <v>0.88</v>
      </c>
      <c r="K28" s="2">
        <f t="shared" si="0"/>
        <v>0.27</v>
      </c>
      <c r="L28" s="2">
        <f t="shared" si="1"/>
        <v>0</v>
      </c>
      <c r="AG28" s="9">
        <v>0.27</v>
      </c>
      <c r="AH28" s="5">
        <v>223.78</v>
      </c>
      <c r="AL28" s="5" t="str">
        <f>IF(AK28&gt;0,AK28*$AL$1,"")</f>
        <v/>
      </c>
      <c r="AN28" s="5" t="str">
        <f>IF(AM28&gt;0,AM28*$AN$1,"")</f>
        <v/>
      </c>
      <c r="AP28" s="5" t="str">
        <f>IF(AO28&gt;0,AO28*$AP$1,"")</f>
        <v/>
      </c>
      <c r="AS28" s="5">
        <f t="shared" si="5"/>
        <v>223.78</v>
      </c>
      <c r="AT28" s="11">
        <f>(AS28/$AS$29)*100</f>
        <v>6.3334181373531348E-2</v>
      </c>
      <c r="AU28" s="5">
        <f>(AT28/100)*$AU$1</f>
        <v>63.334181373531344</v>
      </c>
    </row>
    <row r="29" spans="1:47" ht="15.75" thickTop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>
        <f>SUM(K3:K28)</f>
        <v>415.09</v>
      </c>
      <c r="L29" s="20">
        <f>SUM(L3:L28)</f>
        <v>3.45</v>
      </c>
      <c r="M29" s="21">
        <f>SUM(M3:M28)</f>
        <v>0</v>
      </c>
      <c r="N29" s="22">
        <f>SUM(N3:N28)</f>
        <v>38.730000000000004</v>
      </c>
      <c r="O29" s="23">
        <f>SUM(O3:O28)</f>
        <v>69800.643750000003</v>
      </c>
      <c r="P29" s="24">
        <f>SUM(P3:P28)</f>
        <v>150.89999999999998</v>
      </c>
      <c r="Q29" s="23">
        <f>SUM(Q3:Q28)</f>
        <v>189264.25</v>
      </c>
      <c r="R29" s="25">
        <f>SUM(R3:R28)</f>
        <v>177.82000000000002</v>
      </c>
      <c r="S29" s="23">
        <f>SUM(S3:S28)</f>
        <v>87829.5625</v>
      </c>
      <c r="T29" s="26">
        <f>SUM(T3:T28)</f>
        <v>38.210000000000008</v>
      </c>
      <c r="U29" s="23">
        <f>SUM(U3:U28)</f>
        <v>5581.9624999999996</v>
      </c>
      <c r="V29" s="20">
        <f>SUM(V3:V28)</f>
        <v>0</v>
      </c>
      <c r="W29" s="23">
        <f>SUM(W3:W28)</f>
        <v>0</v>
      </c>
      <c r="X29" s="20">
        <f>SUM(X3:X28)</f>
        <v>0</v>
      </c>
      <c r="Y29" s="23">
        <f>SUM(Y3:Y28)</f>
        <v>0</v>
      </c>
      <c r="Z29" s="27">
        <f>SUM(Z3:Z28)</f>
        <v>3.76</v>
      </c>
      <c r="AA29" s="23">
        <f>SUM(AA3:AA28)</f>
        <v>250.49399999999997</v>
      </c>
      <c r="AB29" s="28">
        <f>SUM(AB3:AB28)</f>
        <v>5.4</v>
      </c>
      <c r="AC29" s="23">
        <f>SUM(AC3:AC28)</f>
        <v>381.41820000000001</v>
      </c>
      <c r="AD29" s="20">
        <f>SUM(AD3:AD28)</f>
        <v>0</v>
      </c>
      <c r="AE29" s="20">
        <f>SUM(AE3:AE28)</f>
        <v>0</v>
      </c>
      <c r="AF29" s="23">
        <f>SUM(AF3:AF28)</f>
        <v>0</v>
      </c>
      <c r="AG29" s="27">
        <f>SUM(AG3:AG28)</f>
        <v>0.27</v>
      </c>
      <c r="AH29" s="23">
        <f>SUM(AH3:AH28)</f>
        <v>223.78</v>
      </c>
      <c r="AI29" s="20">
        <f>SUM(AI3:AI28)</f>
        <v>0</v>
      </c>
      <c r="AJ29" s="23">
        <f>SUM(AJ3:AJ28)</f>
        <v>0</v>
      </c>
      <c r="AK29" s="21">
        <f>SUM(AK3:AK28)</f>
        <v>0.24</v>
      </c>
      <c r="AL29" s="23">
        <f>SUM(AL3:AL28)</f>
        <v>772.27200000000005</v>
      </c>
      <c r="AM29" s="21">
        <f>SUM(AM3:AM28)</f>
        <v>0.97000000000000008</v>
      </c>
      <c r="AN29" s="23">
        <f>SUM(AN3:AN28)</f>
        <v>5202.1100000000006</v>
      </c>
      <c r="AO29" s="20">
        <f>SUM(AO3:AO28)</f>
        <v>0</v>
      </c>
      <c r="AP29" s="23">
        <f>SUM(AP3:AP28)</f>
        <v>0</v>
      </c>
      <c r="AQ29" s="20">
        <f>SUM(AQ3:AQ28)</f>
        <v>2.2400000000000002</v>
      </c>
      <c r="AR29" s="20">
        <f>SUM(AR3:AR28)</f>
        <v>0</v>
      </c>
      <c r="AS29" s="23">
        <f>SUM(AS3:AS28)</f>
        <v>353332.11095</v>
      </c>
      <c r="AT29" s="20">
        <f>SUM(AT3:AT28)</f>
        <v>100.00000000000003</v>
      </c>
      <c r="AU29" s="23">
        <f>SUM(AU3:AU28)</f>
        <v>100000.00000000001</v>
      </c>
    </row>
    <row r="32" spans="1:47" x14ac:dyDescent="0.25">
      <c r="B32" s="29" t="s">
        <v>106</v>
      </c>
      <c r="C32" s="1">
        <f>SUM(K29,L29)</f>
        <v>418.53999999999996</v>
      </c>
    </row>
  </sheetData>
  <autoFilter ref="A2:AU29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38B41F-B0FA-463C-9B3D-0D411F14D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293FED-D05A-4D2E-9B9E-8DD27DBFF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Boettcher</dc:creator>
  <cp:lastModifiedBy>Scott Henderson</cp:lastModifiedBy>
  <dcterms:created xsi:type="dcterms:W3CDTF">2023-08-17T20:27:54Z</dcterms:created>
  <dcterms:modified xsi:type="dcterms:W3CDTF">2024-01-15T18:30:16Z</dcterms:modified>
</cp:coreProperties>
</file>