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Swift County/Group 3/CD 58 LAT A/"/>
    </mc:Choice>
  </mc:AlternateContent>
  <xr:revisionPtr revIDLastSave="0" documentId="13_ncr:1_{13A3AA54-F164-4DB8-AB0E-A3BC77E1B285}" xr6:coauthVersionLast="47" xr6:coauthVersionMax="47" xr10:uidLastSave="{00000000-0000-0000-0000-000000000000}"/>
  <bookViews>
    <workbookView xWindow="-3348" yWindow="1260" windowWidth="17280" windowHeight="902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7" i="1" l="1"/>
  <c r="L37" i="1"/>
  <c r="K39" i="1"/>
  <c r="L39" i="1"/>
  <c r="K41" i="1"/>
  <c r="L41" i="1"/>
  <c r="K42" i="1"/>
  <c r="L42" i="1"/>
  <c r="K43" i="1"/>
  <c r="L43" i="1"/>
  <c r="K45" i="1"/>
  <c r="L45" i="1"/>
  <c r="K46" i="1"/>
  <c r="L46" i="1"/>
  <c r="AS46" i="1"/>
  <c r="AS44" i="1"/>
  <c r="AS45" i="1"/>
  <c r="AS43" i="1"/>
  <c r="AS42" i="1"/>
  <c r="AS40" i="1"/>
  <c r="AS41" i="1"/>
  <c r="AS38" i="1"/>
  <c r="AS39" i="1"/>
  <c r="AS36" i="1"/>
  <c r="AS37" i="1"/>
  <c r="AR47" i="1"/>
  <c r="AQ47" i="1"/>
  <c r="AO47" i="1"/>
  <c r="AM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AS35" i="1"/>
  <c r="AP35" i="1"/>
  <c r="AN35" i="1"/>
  <c r="AL35" i="1"/>
  <c r="L35" i="1"/>
  <c r="K35" i="1"/>
  <c r="AS34" i="1"/>
  <c r="AP34" i="1"/>
  <c r="AN34" i="1"/>
  <c r="AL34" i="1"/>
  <c r="L34" i="1"/>
  <c r="K34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P47" i="1" l="1"/>
  <c r="AN47" i="1"/>
  <c r="K47" i="1"/>
  <c r="AS47" i="1"/>
  <c r="AT45" i="1" s="1"/>
  <c r="AU45" i="1" s="1"/>
  <c r="L47" i="1"/>
  <c r="AL47" i="1"/>
  <c r="AT46" i="1" l="1"/>
  <c r="AU46" i="1" s="1"/>
  <c r="AT44" i="1"/>
  <c r="AU44" i="1" s="1"/>
  <c r="AT37" i="1"/>
  <c r="AU37" i="1" s="1"/>
  <c r="AT43" i="1"/>
  <c r="AU43" i="1" s="1"/>
  <c r="AT42" i="1"/>
  <c r="AU42" i="1" s="1"/>
  <c r="AT40" i="1"/>
  <c r="AU40" i="1" s="1"/>
  <c r="AT41" i="1"/>
  <c r="AU41" i="1" s="1"/>
  <c r="AT38" i="1"/>
  <c r="AU38" i="1" s="1"/>
  <c r="AT39" i="1"/>
  <c r="AU39" i="1" s="1"/>
  <c r="AT36" i="1"/>
  <c r="AU36" i="1" s="1"/>
  <c r="AT8" i="1"/>
  <c r="AU8" i="1" s="1"/>
  <c r="AT13" i="1"/>
  <c r="AU13" i="1" s="1"/>
  <c r="AT11" i="1"/>
  <c r="AU11" i="1" s="1"/>
  <c r="AT12" i="1"/>
  <c r="AU12" i="1" s="1"/>
  <c r="AT16" i="1"/>
  <c r="AU16" i="1" s="1"/>
  <c r="AT17" i="1"/>
  <c r="AU17" i="1" s="1"/>
  <c r="AT31" i="1"/>
  <c r="AU31" i="1" s="1"/>
  <c r="AT9" i="1"/>
  <c r="AU9" i="1" s="1"/>
  <c r="AT27" i="1"/>
  <c r="AU27" i="1" s="1"/>
  <c r="AT19" i="1"/>
  <c r="AU19" i="1" s="1"/>
  <c r="AT35" i="1"/>
  <c r="AU35" i="1" s="1"/>
  <c r="AT18" i="1"/>
  <c r="AU18" i="1" s="1"/>
  <c r="AT7" i="1"/>
  <c r="AU7" i="1" s="1"/>
  <c r="AT30" i="1"/>
  <c r="AU30" i="1" s="1"/>
  <c r="AT5" i="1"/>
  <c r="AU5" i="1" s="1"/>
  <c r="AT28" i="1"/>
  <c r="AU28" i="1" s="1"/>
  <c r="AT15" i="1"/>
  <c r="AU15" i="1" s="1"/>
  <c r="AT29" i="1"/>
  <c r="AU29" i="1" s="1"/>
  <c r="AT22" i="1"/>
  <c r="AU22" i="1" s="1"/>
  <c r="AT32" i="1"/>
  <c r="AU32" i="1" s="1"/>
  <c r="AT4" i="1"/>
  <c r="AU4" i="1" s="1"/>
  <c r="AT33" i="1"/>
  <c r="AU33" i="1" s="1"/>
  <c r="AT3" i="1"/>
  <c r="AU3" i="1" s="1"/>
  <c r="AT24" i="1"/>
  <c r="AU24" i="1" s="1"/>
  <c r="AT6" i="1"/>
  <c r="AU6" i="1" s="1"/>
  <c r="AT20" i="1"/>
  <c r="AU20" i="1" s="1"/>
  <c r="AT34" i="1"/>
  <c r="AU34" i="1" s="1"/>
  <c r="AT23" i="1"/>
  <c r="AU23" i="1" s="1"/>
  <c r="AT21" i="1"/>
  <c r="AU21" i="1" s="1"/>
  <c r="AT14" i="1"/>
  <c r="AU14" i="1" s="1"/>
  <c r="AT25" i="1"/>
  <c r="AU25" i="1" s="1"/>
  <c r="AT10" i="1"/>
  <c r="AU10" i="1" s="1"/>
  <c r="AT26" i="1"/>
  <c r="AU26" i="1" s="1"/>
  <c r="C50" i="1"/>
  <c r="AT47" i="1" l="1"/>
  <c r="AU47" i="1"/>
</calcChain>
</file>

<file path=xl/sharedStrings.xml><?xml version="1.0" encoding="utf-8"?>
<sst xmlns="http://schemas.openxmlformats.org/spreadsheetml/2006/main" count="339" uniqueCount="144">
  <si>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</si>
  <si>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</si>
  <si>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</si>
  <si>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</si>
  <si>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</si>
  <si>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</si>
  <si>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</si>
  <si>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</si>
  <si>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</si>
  <si>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</si>
  <si>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</si>
  <si>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</si>
  <si>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</si>
  <si>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</si>
  <si>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</si>
  <si>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</si>
  <si>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</si>
  <si>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</si>
  <si>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</si>
  <si>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</si>
  <si>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</si>
  <si>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</si>
  <si>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</si>
  <si>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</si>
  <si>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</si>
  <si>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</si>
  <si>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</si>
  <si>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</si>
  <si>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</si>
  <si>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</si>
  <si>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</si>
  <si>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</si>
  <si>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</si>
  <si>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</si>
  <si>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</si>
  <si>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</si>
  <si>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</si>
  <si>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</si>
  <si>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</si>
  <si>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</si>
  <si>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</si>
  <si>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</si>
  <si>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</si>
  <si>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</si>
  <si>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</si>
  <si>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</si>
  <si>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</si>
  <si>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</si>
  <si>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</si>
  <si>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06-0145-000</t>
  </si>
  <si>
    <t>SWENSON FARMS INC</t>
  </si>
  <si>
    <t>1130 60TH AVENUE SE</t>
  </si>
  <si>
    <t>DE GRAFF MN 56271</t>
  </si>
  <si>
    <t>SENE</t>
  </si>
  <si>
    <t>31</t>
  </si>
  <si>
    <t>120</t>
  </si>
  <si>
    <t>38</t>
  </si>
  <si>
    <t>SWNE</t>
  </si>
  <si>
    <t>06-0147-000</t>
  </si>
  <si>
    <t>FREILINGER FARMS PARTNERSHIP</t>
  </si>
  <si>
    <t>702 WEST MAIN STREET</t>
  </si>
  <si>
    <t>PAYNESVILLE MN 56362</t>
  </si>
  <si>
    <t>NESE</t>
  </si>
  <si>
    <t>06-0149-000</t>
  </si>
  <si>
    <t>FLOREN/DEBRA &amp; BARBARA</t>
  </si>
  <si>
    <t>2702 10TH STREET SW</t>
  </si>
  <si>
    <t>WILLMAR MN 56201</t>
  </si>
  <si>
    <t>LOT 2SE</t>
  </si>
  <si>
    <t>SESE</t>
  </si>
  <si>
    <t>32</t>
  </si>
  <si>
    <t>06-0151-000</t>
  </si>
  <si>
    <t>CRONEN FAMILY TRUST/DENNIS A</t>
  </si>
  <si>
    <t>1494 MELVINA LANE SW</t>
  </si>
  <si>
    <t>ALEXANDRIA MN 56308</t>
  </si>
  <si>
    <t>SENW</t>
  </si>
  <si>
    <t>06-0152-000</t>
  </si>
  <si>
    <t>NEAL/DALE R &amp; TAMARA JO</t>
  </si>
  <si>
    <t>6080 60TH AVENUE NE</t>
  </si>
  <si>
    <t>MURDOCK MN 56271</t>
  </si>
  <si>
    <t>SWSE</t>
  </si>
  <si>
    <t>NWSE</t>
  </si>
  <si>
    <t>06-0152-100</t>
  </si>
  <si>
    <t>NWSW</t>
  </si>
  <si>
    <t>SWSW</t>
  </si>
  <si>
    <t>06-0152-200</t>
  </si>
  <si>
    <t>NESW</t>
  </si>
  <si>
    <t>SESW</t>
  </si>
  <si>
    <t>06-0153-000</t>
  </si>
  <si>
    <t>06-0157-000</t>
  </si>
  <si>
    <t>NEAL/DEANE R &amp; LEEANN</t>
  </si>
  <si>
    <t>7010 HWY 40 NE</t>
  </si>
  <si>
    <t>33</t>
  </si>
  <si>
    <t>09-004-2100</t>
  </si>
  <si>
    <t>WALSH, DUSTIN</t>
  </si>
  <si>
    <t>725 100TH ST SE</t>
  </si>
  <si>
    <t>DEGRAFF MN 56271</t>
  </si>
  <si>
    <t>NWNW</t>
  </si>
  <si>
    <t>4</t>
  </si>
  <si>
    <t>119</t>
  </si>
  <si>
    <t>09-004-2300</t>
  </si>
  <si>
    <t>NEAL, DEANE &amp; LEEANN REV TRSTS</t>
  </si>
  <si>
    <t>SWNW</t>
  </si>
  <si>
    <t>09-005-1100</t>
  </si>
  <si>
    <t>RUKA, CODY &amp; AMY</t>
  </si>
  <si>
    <t>7065 10TH ST NE</t>
  </si>
  <si>
    <t>CLARA CITY MN 56222</t>
  </si>
  <si>
    <t>NENE</t>
  </si>
  <si>
    <t>5</t>
  </si>
  <si>
    <t>09-005-1200</t>
  </si>
  <si>
    <t>ASHBURN, JAMES LF ETAL</t>
  </si>
  <si>
    <t>12 WOODCOCK DR</t>
  </si>
  <si>
    <t>SPICER MN 56288</t>
  </si>
  <si>
    <t>NWNE</t>
  </si>
  <si>
    <t>NENW</t>
  </si>
  <si>
    <t>09-005-2200</t>
  </si>
  <si>
    <t>L &amp; R JOHNSON FARM LLC</t>
  </si>
  <si>
    <t>2369 8TH AVE NE</t>
  </si>
  <si>
    <t>09-005-2300</t>
  </si>
  <si>
    <t>CESKE, VIOLET J LIFE ESTATE</t>
  </si>
  <si>
    <t>2702 SW 10TH ST</t>
  </si>
  <si>
    <t>09-005-3000</t>
  </si>
  <si>
    <t>09-005-4000</t>
  </si>
  <si>
    <t>BENSON, DANIEL &amp; PATRICIA LIV TRSTS</t>
  </si>
  <si>
    <t>6055 80TH ST NE</t>
  </si>
  <si>
    <t>09-006-1100</t>
  </si>
  <si>
    <t>6</t>
  </si>
  <si>
    <t>09-006-1101</t>
  </si>
  <si>
    <t>120TH ST SE</t>
  </si>
  <si>
    <t>70TH AVE NE</t>
  </si>
  <si>
    <t>80TH AVE SE</t>
  </si>
  <si>
    <t>CR 31</t>
  </si>
  <si>
    <t>P.O. BOX 241 1635 HOBAN AVENUE</t>
  </si>
  <si>
    <t>BENSON MN 56215</t>
  </si>
  <si>
    <t>CR 4</t>
  </si>
  <si>
    <t>TOTAL WATERSHED ACRES:</t>
  </si>
  <si>
    <t>SWIFT CTY RDS</t>
  </si>
  <si>
    <t>LOURISTAN TWP RDS</t>
  </si>
  <si>
    <t>DUBLIN TWP RDS</t>
  </si>
  <si>
    <t>CHIPPEWA CTY RDS</t>
  </si>
  <si>
    <t>CHIPPEWA-SWIFT ROAD NE</t>
  </si>
  <si>
    <t>629 NORTH 11TH STREET</t>
  </si>
  <si>
    <t>MONTEVIDEO MN 56265</t>
  </si>
  <si>
    <t>DUBLIN TWP C/O PAULA GRACE, 890 90TH AVE SE</t>
  </si>
  <si>
    <t>LOURISTON TWP C/O KAYLA KELM 7065 90TH AVE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</si>
</sst>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0"/>
  <sheetViews>
    <sheetView tabSelected="1" topLeftCell="Q1" workbookViewId="0">
      <selection activeCell="AH35" sqref="AH35"/>
    </sheetView>
  </sheetViews>
  <sheetFormatPr defaultRowHeight="14.4" x14ac:dyDescent="0.3"/>
  <cols>
    <col min="1" max="1" width="14.6640625" style="1" customWidth="1"/>
    <col min="2" max="2" width="35.6640625" style="1" customWidth="1"/>
    <col min="3" max="3" width="42.5546875" style="1" bestFit="1" customWidth="1"/>
    <col min="4" max="4" width="25.6640625" style="1" customWidth="1"/>
    <col min="5" max="5" width="20.6640625" style="1" customWidth="1"/>
    <col min="6" max="8" width="9.6640625" style="1" customWidth="1"/>
    <col min="9" max="12" width="17.6640625" style="2" customWidth="1"/>
    <col min="13" max="13" width="20.6640625" style="3" customWidth="1"/>
    <col min="14" max="14" width="13.6640625" style="4" customWidth="1"/>
    <col min="15" max="15" width="13.6640625" style="5" customWidth="1"/>
    <col min="16" max="16" width="13.6640625" style="6" customWidth="1"/>
    <col min="17" max="17" width="13.6640625" style="5" customWidth="1"/>
    <col min="18" max="18" width="13.6640625" style="7" customWidth="1"/>
    <col min="19" max="19" width="13.6640625" style="5" customWidth="1"/>
    <col min="20" max="20" width="13.6640625" style="8" customWidth="1"/>
    <col min="21" max="21" width="13.6640625" style="5" customWidth="1"/>
    <col min="22" max="22" width="17.6640625" style="2" hidden="1" customWidth="1"/>
    <col min="23" max="23" width="17.6640625" style="5" hidden="1" customWidth="1"/>
    <col min="24" max="24" width="17.6640625" style="2" hidden="1" customWidth="1"/>
    <col min="25" max="25" width="17.6640625" style="5" hidden="1" customWidth="1"/>
    <col min="26" max="26" width="17.6640625" style="9" hidden="1" customWidth="1"/>
    <col min="27" max="27" width="17.6640625" style="5" hidden="1" customWidth="1"/>
    <col min="28" max="28" width="17.6640625" style="10" hidden="1" customWidth="1"/>
    <col min="29" max="29" width="17.6640625" style="5" hidden="1" customWidth="1"/>
    <col min="30" max="31" width="17.6640625" style="2" hidden="1" customWidth="1"/>
    <col min="32" max="32" width="17.6640625" style="5" hidden="1" customWidth="1"/>
    <col min="33" max="33" width="17.6640625" style="9" customWidth="1"/>
    <col min="34" max="34" width="17.6640625" style="5" customWidth="1"/>
    <col min="35" max="35" width="19.6640625" style="2" hidden="1" customWidth="1"/>
    <col min="36" max="36" width="19.6640625" style="5" hidden="1" customWidth="1"/>
    <col min="37" max="37" width="17.6640625" style="3" hidden="1" customWidth="1"/>
    <col min="38" max="38" width="17.6640625" style="5" hidden="1" customWidth="1"/>
    <col min="39" max="39" width="17.6640625" style="3" hidden="1" customWidth="1"/>
    <col min="40" max="40" width="17.6640625" style="5" hidden="1" customWidth="1"/>
    <col min="41" max="41" width="17.6640625" style="2" hidden="1" customWidth="1"/>
    <col min="42" max="42" width="17.6640625" style="5" hidden="1" customWidth="1"/>
    <col min="43" max="44" width="17.6640625" style="2" hidden="1" customWidth="1"/>
    <col min="45" max="45" width="17.6640625" style="5" customWidth="1"/>
    <col min="46" max="46" width="17.6640625" style="11" customWidth="1"/>
    <col min="47" max="47" width="17.6640625" style="5" customWidth="1"/>
  </cols>
  <sheetData>
    <row r="1" spans="1:47" x14ac:dyDescent="0.3">
      <c r="AL1" s="5">
        <v>4061.4</v>
      </c>
      <c r="AN1" s="5">
        <v>6769</v>
      </c>
      <c r="AP1" s="5" t="s">
        <v>0</v>
      </c>
      <c r="AU1" s="5" t="s">
        <v>1</v>
      </c>
    </row>
    <row r="2" spans="1:47" ht="68.099999999999994" customHeight="1" x14ac:dyDescent="0.3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3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2">
        <v>79.459106524600003</v>
      </c>
      <c r="J3" s="2">
        <v>37.74</v>
      </c>
      <c r="K3" s="2">
        <f t="shared" ref="K3:K31" si="0">SUM(N3,P3,R3,T3,V3,X3,Z3,AB3,AE3,AG3,AI3)</f>
        <v>10.9</v>
      </c>
      <c r="L3" s="2">
        <f t="shared" ref="L3:L31" si="1">SUM(M3,AD3,AK3,AM3,AO3,AQ3,AR3)</f>
        <v>0</v>
      </c>
      <c r="N3" s="4">
        <v>2.2200000000000002</v>
      </c>
      <c r="O3" s="5">
        <v>4700.8500000000004</v>
      </c>
      <c r="P3" s="6">
        <v>7.94</v>
      </c>
      <c r="Q3" s="5">
        <v>15349.012500000001</v>
      </c>
      <c r="R3" s="7">
        <v>0.74</v>
      </c>
      <c r="S3" s="5">
        <v>641.02499999999998</v>
      </c>
      <c r="AL3" s="5" t="str">
        <f t="shared" ref="AL3:AL31" si="2">IF(AK3&gt;0,AK3*$AL$1,"")</f>
        <v/>
      </c>
      <c r="AN3" s="5" t="str">
        <f t="shared" ref="AN3:AN31" si="3">IF(AM3&gt;0,AM3*$AN$1,"")</f>
        <v/>
      </c>
      <c r="AP3" s="5" t="str">
        <f t="shared" ref="AP3:AP31" si="4">IF(AO3&gt;0,AO3*$AP$1,"")</f>
        <v/>
      </c>
      <c r="AS3" s="5">
        <f t="shared" ref="AS3:AS31" si="5">SUM(O3,Q3,S3,U3,W3,Y3,AA3,AC3,AF3,AH3,AJ3)</f>
        <v>20690.887500000004</v>
      </c>
      <c r="AT3" s="11">
        <f t="shared" ref="AT3:AT35" si="6">(AS3/$AS$47)*100</f>
        <v>2.2515589173806996</v>
      </c>
      <c r="AU3" s="5">
        <f t="shared" ref="AU3:AU31" si="7">(AT3/100)*$AU$1</f>
        <v>2251.5589173806998</v>
      </c>
    </row>
    <row r="4" spans="1:47" x14ac:dyDescent="0.3">
      <c r="A4" s="1" t="s">
        <v>49</v>
      </c>
      <c r="B4" s="1" t="s">
        <v>50</v>
      </c>
      <c r="C4" s="1" t="s">
        <v>51</v>
      </c>
      <c r="D4" s="1" t="s">
        <v>52</v>
      </c>
      <c r="E4" s="1" t="s">
        <v>57</v>
      </c>
      <c r="F4" s="1" t="s">
        <v>54</v>
      </c>
      <c r="G4" s="1" t="s">
        <v>55</v>
      </c>
      <c r="H4" s="1" t="s">
        <v>56</v>
      </c>
      <c r="I4" s="2">
        <v>79.459106524600003</v>
      </c>
      <c r="J4" s="2">
        <v>39.729999999999997</v>
      </c>
      <c r="K4" s="2">
        <f t="shared" si="0"/>
        <v>1.0900000000000001</v>
      </c>
      <c r="L4" s="2">
        <f t="shared" si="1"/>
        <v>0</v>
      </c>
      <c r="R4" s="7">
        <v>1.0900000000000001</v>
      </c>
      <c r="S4" s="5">
        <v>944.21250000000009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944.21250000000009</v>
      </c>
      <c r="AT4" s="11">
        <f t="shared" si="6"/>
        <v>0.10274813365435985</v>
      </c>
      <c r="AU4" s="5">
        <f t="shared" si="7"/>
        <v>102.74813365435986</v>
      </c>
    </row>
    <row r="5" spans="1:47" x14ac:dyDescent="0.3">
      <c r="A5" s="1" t="s">
        <v>58</v>
      </c>
      <c r="B5" s="1" t="s">
        <v>59</v>
      </c>
      <c r="C5" s="1" t="s">
        <v>60</v>
      </c>
      <c r="D5" s="1" t="s">
        <v>61</v>
      </c>
      <c r="E5" s="1" t="s">
        <v>62</v>
      </c>
      <c r="F5" s="1" t="s">
        <v>54</v>
      </c>
      <c r="G5" s="1" t="s">
        <v>55</v>
      </c>
      <c r="H5" s="1" t="s">
        <v>56</v>
      </c>
      <c r="I5" s="2">
        <v>153.19059559499999</v>
      </c>
      <c r="J5" s="2">
        <v>37.96</v>
      </c>
      <c r="K5" s="2">
        <f t="shared" si="0"/>
        <v>0.54</v>
      </c>
      <c r="L5" s="2">
        <f t="shared" si="1"/>
        <v>0</v>
      </c>
      <c r="P5" s="6">
        <v>0.54</v>
      </c>
      <c r="Q5" s="5">
        <v>1043.8875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1043.8875</v>
      </c>
      <c r="AT5" s="11">
        <f t="shared" si="6"/>
        <v>0.11359465413782975</v>
      </c>
      <c r="AU5" s="5">
        <f t="shared" si="7"/>
        <v>113.59465413782975</v>
      </c>
    </row>
    <row r="6" spans="1:47" x14ac:dyDescent="0.3">
      <c r="A6" s="1" t="s">
        <v>63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54</v>
      </c>
      <c r="G6" s="1" t="s">
        <v>55</v>
      </c>
      <c r="H6" s="1" t="s">
        <v>56</v>
      </c>
      <c r="I6" s="2">
        <v>79.315017744000002</v>
      </c>
      <c r="J6" s="2">
        <v>36.79</v>
      </c>
      <c r="K6" s="2">
        <f t="shared" si="0"/>
        <v>2.61</v>
      </c>
      <c r="L6" s="2">
        <f t="shared" si="1"/>
        <v>0</v>
      </c>
      <c r="R6" s="7">
        <v>2.61</v>
      </c>
      <c r="S6" s="5">
        <v>2260.9124999999999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2260.9124999999999</v>
      </c>
      <c r="AT6" s="11">
        <f t="shared" si="6"/>
        <v>0.24602993471365062</v>
      </c>
      <c r="AU6" s="5">
        <f t="shared" si="7"/>
        <v>246.02993471365062</v>
      </c>
    </row>
    <row r="7" spans="1:4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68</v>
      </c>
      <c r="F7" s="1" t="s">
        <v>54</v>
      </c>
      <c r="G7" s="1" t="s">
        <v>55</v>
      </c>
      <c r="H7" s="1" t="s">
        <v>56</v>
      </c>
      <c r="I7" s="2">
        <v>79.315017744000002</v>
      </c>
      <c r="J7" s="2">
        <v>37.03</v>
      </c>
      <c r="K7" s="2">
        <f t="shared" si="0"/>
        <v>18.36</v>
      </c>
      <c r="L7" s="2">
        <f t="shared" si="1"/>
        <v>0.49</v>
      </c>
      <c r="M7" s="3">
        <v>0.49</v>
      </c>
      <c r="P7" s="6">
        <v>12.92</v>
      </c>
      <c r="Q7" s="5">
        <v>24975.974999999999</v>
      </c>
      <c r="R7" s="7">
        <v>5.44</v>
      </c>
      <c r="S7" s="5">
        <v>4712.4000000000005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29688.375</v>
      </c>
      <c r="AT7" s="11">
        <f t="shared" si="6"/>
        <v>3.2306553053266671</v>
      </c>
      <c r="AU7" s="5">
        <f t="shared" si="7"/>
        <v>3230.6553053266671</v>
      </c>
    </row>
    <row r="8" spans="1:47" x14ac:dyDescent="0.3">
      <c r="A8" s="1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69</v>
      </c>
      <c r="G8" s="1" t="s">
        <v>55</v>
      </c>
      <c r="H8" s="1" t="s">
        <v>56</v>
      </c>
      <c r="I8" s="2">
        <v>157.797328658</v>
      </c>
      <c r="J8" s="2">
        <v>39.43</v>
      </c>
      <c r="K8" s="2">
        <f t="shared" si="0"/>
        <v>0.11</v>
      </c>
      <c r="L8" s="2">
        <f t="shared" si="1"/>
        <v>0</v>
      </c>
      <c r="R8" s="7">
        <v>0.1</v>
      </c>
      <c r="S8" s="5">
        <v>103.95</v>
      </c>
      <c r="T8" s="8">
        <v>0.01</v>
      </c>
      <c r="U8" s="5">
        <v>3.1185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107.0685</v>
      </c>
      <c r="AT8" s="11">
        <f t="shared" si="6"/>
        <v>1.1651072770347593E-2</v>
      </c>
      <c r="AU8" s="5">
        <f t="shared" si="7"/>
        <v>11.651072770347593</v>
      </c>
    </row>
    <row r="9" spans="1:47" x14ac:dyDescent="0.3">
      <c r="A9" s="1" t="s">
        <v>75</v>
      </c>
      <c r="B9" s="1" t="s">
        <v>76</v>
      </c>
      <c r="C9" s="1" t="s">
        <v>77</v>
      </c>
      <c r="D9" s="1" t="s">
        <v>78</v>
      </c>
      <c r="E9" s="1" t="s">
        <v>79</v>
      </c>
      <c r="F9" s="1" t="s">
        <v>69</v>
      </c>
      <c r="G9" s="1" t="s">
        <v>55</v>
      </c>
      <c r="H9" s="1" t="s">
        <v>56</v>
      </c>
      <c r="I9" s="2">
        <v>81.083042345999999</v>
      </c>
      <c r="J9" s="2">
        <v>39.58</v>
      </c>
      <c r="K9" s="2">
        <f t="shared" si="0"/>
        <v>39.57</v>
      </c>
      <c r="L9" s="2">
        <f t="shared" si="1"/>
        <v>0</v>
      </c>
      <c r="P9" s="6">
        <v>18.5</v>
      </c>
      <c r="Q9" s="5">
        <v>42919.241249999999</v>
      </c>
      <c r="R9" s="7">
        <v>19.59</v>
      </c>
      <c r="S9" s="5">
        <v>21460.477500000001</v>
      </c>
      <c r="T9" s="8">
        <v>1.48</v>
      </c>
      <c r="U9" s="5">
        <v>495.8415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64875.560250000002</v>
      </c>
      <c r="AT9" s="11">
        <f t="shared" si="6"/>
        <v>7.0596849072306025</v>
      </c>
      <c r="AU9" s="5">
        <f t="shared" si="7"/>
        <v>7059.6849072306022</v>
      </c>
    </row>
    <row r="10" spans="1:47" x14ac:dyDescent="0.3">
      <c r="A10" s="1" t="s">
        <v>75</v>
      </c>
      <c r="B10" s="1" t="s">
        <v>76</v>
      </c>
      <c r="C10" s="1" t="s">
        <v>77</v>
      </c>
      <c r="D10" s="1" t="s">
        <v>78</v>
      </c>
      <c r="E10" s="1" t="s">
        <v>80</v>
      </c>
      <c r="F10" s="1" t="s">
        <v>69</v>
      </c>
      <c r="G10" s="1" t="s">
        <v>55</v>
      </c>
      <c r="H10" s="1" t="s">
        <v>56</v>
      </c>
      <c r="I10" s="2">
        <v>81.083042345999999</v>
      </c>
      <c r="J10" s="2">
        <v>40.43</v>
      </c>
      <c r="K10" s="2">
        <f t="shared" si="0"/>
        <v>24.37</v>
      </c>
      <c r="L10" s="2">
        <f t="shared" si="1"/>
        <v>0</v>
      </c>
      <c r="N10" s="4">
        <v>0.05</v>
      </c>
      <c r="O10" s="5">
        <v>127.05</v>
      </c>
      <c r="P10" s="6">
        <v>6.2</v>
      </c>
      <c r="Q10" s="5">
        <v>14382.45</v>
      </c>
      <c r="R10" s="7">
        <v>12.34</v>
      </c>
      <c r="S10" s="5">
        <v>12827.43</v>
      </c>
      <c r="T10" s="8">
        <v>5.78</v>
      </c>
      <c r="U10" s="5">
        <v>1802.4929999999999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29139.422999999999</v>
      </c>
      <c r="AT10" s="11">
        <f t="shared" si="6"/>
        <v>3.1709189711160644</v>
      </c>
      <c r="AU10" s="5">
        <f t="shared" si="7"/>
        <v>3170.9189711160643</v>
      </c>
    </row>
    <row r="11" spans="1:47" x14ac:dyDescent="0.3">
      <c r="A11" s="1" t="s">
        <v>81</v>
      </c>
      <c r="B11" s="1" t="s">
        <v>76</v>
      </c>
      <c r="C11" s="1" t="s">
        <v>77</v>
      </c>
      <c r="D11" s="1" t="s">
        <v>78</v>
      </c>
      <c r="E11" s="1" t="s">
        <v>82</v>
      </c>
      <c r="F11" s="1" t="s">
        <v>69</v>
      </c>
      <c r="G11" s="1" t="s">
        <v>55</v>
      </c>
      <c r="H11" s="1" t="s">
        <v>56</v>
      </c>
      <c r="I11" s="2">
        <v>78.738960036600005</v>
      </c>
      <c r="J11" s="2">
        <v>37.409999999999997</v>
      </c>
      <c r="K11" s="2">
        <f t="shared" si="0"/>
        <v>23.82</v>
      </c>
      <c r="L11" s="2">
        <f t="shared" si="1"/>
        <v>0</v>
      </c>
      <c r="N11" s="4">
        <v>2.83</v>
      </c>
      <c r="O11" s="5">
        <v>7191.03</v>
      </c>
      <c r="P11" s="6">
        <v>12.28</v>
      </c>
      <c r="Q11" s="5">
        <v>27879.528750000001</v>
      </c>
      <c r="R11" s="7">
        <v>8.7100000000000009</v>
      </c>
      <c r="S11" s="5">
        <v>8274.42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43344.978750000002</v>
      </c>
      <c r="AT11" s="11">
        <f t="shared" si="6"/>
        <v>4.7167514408572098</v>
      </c>
      <c r="AU11" s="5">
        <f t="shared" si="7"/>
        <v>4716.7514408572097</v>
      </c>
    </row>
    <row r="12" spans="1:47" x14ac:dyDescent="0.3">
      <c r="A12" s="1" t="s">
        <v>81</v>
      </c>
      <c r="B12" s="1" t="s">
        <v>76</v>
      </c>
      <c r="C12" s="1" t="s">
        <v>77</v>
      </c>
      <c r="D12" s="1" t="s">
        <v>78</v>
      </c>
      <c r="E12" s="1" t="s">
        <v>83</v>
      </c>
      <c r="F12" s="1" t="s">
        <v>69</v>
      </c>
      <c r="G12" s="1" t="s">
        <v>55</v>
      </c>
      <c r="H12" s="1" t="s">
        <v>56</v>
      </c>
      <c r="I12" s="2">
        <v>78.738960036600005</v>
      </c>
      <c r="J12" s="2">
        <v>36.31</v>
      </c>
      <c r="K12" s="2">
        <f t="shared" si="0"/>
        <v>36.299999999999997</v>
      </c>
      <c r="L12" s="2">
        <f t="shared" si="1"/>
        <v>0</v>
      </c>
      <c r="N12" s="4">
        <v>6.2200000000000006</v>
      </c>
      <c r="O12" s="5">
        <v>14648.865</v>
      </c>
      <c r="P12" s="6">
        <v>23.35</v>
      </c>
      <c r="Q12" s="5">
        <v>52782.044999999998</v>
      </c>
      <c r="R12" s="7">
        <v>6.73</v>
      </c>
      <c r="S12" s="5">
        <v>7103.25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74534.16</v>
      </c>
      <c r="AT12" s="11">
        <f t="shared" si="6"/>
        <v>8.1107227806192377</v>
      </c>
      <c r="AU12" s="5">
        <f t="shared" si="7"/>
        <v>8110.7227806192377</v>
      </c>
    </row>
    <row r="13" spans="1:47" x14ac:dyDescent="0.3">
      <c r="A13" s="1" t="s">
        <v>84</v>
      </c>
      <c r="B13" s="1" t="s">
        <v>76</v>
      </c>
      <c r="C13" s="1" t="s">
        <v>77</v>
      </c>
      <c r="D13" s="1" t="s">
        <v>78</v>
      </c>
      <c r="E13" s="1" t="s">
        <v>85</v>
      </c>
      <c r="F13" s="1" t="s">
        <v>69</v>
      </c>
      <c r="G13" s="1" t="s">
        <v>55</v>
      </c>
      <c r="H13" s="1" t="s">
        <v>56</v>
      </c>
      <c r="I13" s="2">
        <v>78.685906249300004</v>
      </c>
      <c r="J13" s="2">
        <v>39.380000000000003</v>
      </c>
      <c r="K13" s="2">
        <f t="shared" si="0"/>
        <v>37.750000000000007</v>
      </c>
      <c r="L13" s="2">
        <f t="shared" si="1"/>
        <v>0</v>
      </c>
      <c r="N13" s="4">
        <v>7.1</v>
      </c>
      <c r="O13" s="5">
        <v>18041.099999999999</v>
      </c>
      <c r="P13" s="6">
        <v>24.28</v>
      </c>
      <c r="Q13" s="5">
        <v>56323.530000000013</v>
      </c>
      <c r="R13" s="7">
        <v>6.1</v>
      </c>
      <c r="S13" s="5">
        <v>6340.95</v>
      </c>
      <c r="T13" s="8">
        <v>0.27</v>
      </c>
      <c r="U13" s="5">
        <v>84.199500000000015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80789.779500000004</v>
      </c>
      <c r="AT13" s="11">
        <f t="shared" si="6"/>
        <v>8.7914522016730992</v>
      </c>
      <c r="AU13" s="5">
        <f t="shared" si="7"/>
        <v>8791.4522016730989</v>
      </c>
    </row>
    <row r="14" spans="1:47" x14ac:dyDescent="0.3">
      <c r="A14" s="1" t="s">
        <v>84</v>
      </c>
      <c r="B14" s="1" t="s">
        <v>76</v>
      </c>
      <c r="C14" s="1" t="s">
        <v>77</v>
      </c>
      <c r="D14" s="1" t="s">
        <v>78</v>
      </c>
      <c r="E14" s="1" t="s">
        <v>86</v>
      </c>
      <c r="F14" s="1" t="s">
        <v>69</v>
      </c>
      <c r="G14" s="1" t="s">
        <v>55</v>
      </c>
      <c r="H14" s="1" t="s">
        <v>56</v>
      </c>
      <c r="I14" s="2">
        <v>78.685906249300004</v>
      </c>
      <c r="J14" s="2">
        <v>38.24</v>
      </c>
      <c r="K14" s="2">
        <f t="shared" si="0"/>
        <v>38.24</v>
      </c>
      <c r="L14" s="2">
        <f t="shared" si="1"/>
        <v>0</v>
      </c>
      <c r="N14" s="4">
        <v>0.02</v>
      </c>
      <c r="O14" s="5">
        <v>50.82</v>
      </c>
      <c r="P14" s="6">
        <v>17.03</v>
      </c>
      <c r="Q14" s="5">
        <v>43495.3125</v>
      </c>
      <c r="R14" s="7">
        <v>20.57</v>
      </c>
      <c r="S14" s="5">
        <v>24533.932499999999</v>
      </c>
      <c r="T14" s="8">
        <v>0.62</v>
      </c>
      <c r="U14" s="5">
        <v>225.57149999999999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68305.636500000008</v>
      </c>
      <c r="AT14" s="11">
        <f t="shared" si="6"/>
        <v>7.4329419155625676</v>
      </c>
      <c r="AU14" s="5">
        <f t="shared" si="7"/>
        <v>7432.9419155625674</v>
      </c>
    </row>
    <row r="15" spans="1:47" x14ac:dyDescent="0.3">
      <c r="A15" s="1" t="s">
        <v>87</v>
      </c>
      <c r="B15" s="1" t="s">
        <v>76</v>
      </c>
      <c r="C15" s="1" t="s">
        <v>77</v>
      </c>
      <c r="D15" s="1" t="s">
        <v>78</v>
      </c>
      <c r="E15" s="1" t="s">
        <v>62</v>
      </c>
      <c r="F15" s="1" t="s">
        <v>69</v>
      </c>
      <c r="G15" s="1" t="s">
        <v>55</v>
      </c>
      <c r="H15" s="1" t="s">
        <v>56</v>
      </c>
      <c r="I15" s="2">
        <v>81.154022683799994</v>
      </c>
      <c r="J15" s="2">
        <v>39.380000000000003</v>
      </c>
      <c r="K15" s="2">
        <f t="shared" si="0"/>
        <v>12.19</v>
      </c>
      <c r="L15" s="2">
        <f t="shared" si="1"/>
        <v>0</v>
      </c>
      <c r="R15" s="7">
        <v>0.2</v>
      </c>
      <c r="S15" s="5">
        <v>207.9</v>
      </c>
      <c r="T15" s="8">
        <v>11.99</v>
      </c>
      <c r="U15" s="5">
        <v>3490.641000000001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3698.5410000000011</v>
      </c>
      <c r="AT15" s="11">
        <f t="shared" si="6"/>
        <v>0.40247103802812378</v>
      </c>
      <c r="AU15" s="5">
        <f t="shared" si="7"/>
        <v>402.47103802812376</v>
      </c>
    </row>
    <row r="16" spans="1:47" x14ac:dyDescent="0.3">
      <c r="A16" s="1" t="s">
        <v>87</v>
      </c>
      <c r="B16" s="1" t="s">
        <v>76</v>
      </c>
      <c r="C16" s="1" t="s">
        <v>77</v>
      </c>
      <c r="D16" s="1" t="s">
        <v>78</v>
      </c>
      <c r="E16" s="1" t="s">
        <v>68</v>
      </c>
      <c r="F16" s="1" t="s">
        <v>69</v>
      </c>
      <c r="G16" s="1" t="s">
        <v>55</v>
      </c>
      <c r="H16" s="1" t="s">
        <v>56</v>
      </c>
      <c r="I16" s="2">
        <v>81.154022683799994</v>
      </c>
      <c r="J16" s="2">
        <v>38.67</v>
      </c>
      <c r="K16" s="2">
        <f t="shared" si="0"/>
        <v>35.46</v>
      </c>
      <c r="L16" s="2">
        <f t="shared" si="1"/>
        <v>0</v>
      </c>
      <c r="P16" s="6">
        <v>3.24</v>
      </c>
      <c r="Q16" s="5">
        <v>7515.9900000000007</v>
      </c>
      <c r="R16" s="7">
        <v>22.54</v>
      </c>
      <c r="S16" s="5">
        <v>22058.19</v>
      </c>
      <c r="T16" s="8">
        <v>9.68</v>
      </c>
      <c r="U16" s="5">
        <v>2826.9202500000001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32401.10025</v>
      </c>
      <c r="AT16" s="11">
        <f t="shared" si="6"/>
        <v>3.5258509912072888</v>
      </c>
      <c r="AU16" s="5">
        <f t="shared" si="7"/>
        <v>3525.8509912072891</v>
      </c>
    </row>
    <row r="17" spans="1:47" x14ac:dyDescent="0.3">
      <c r="A17" s="1" t="s">
        <v>88</v>
      </c>
      <c r="B17" s="1" t="s">
        <v>89</v>
      </c>
      <c r="C17" s="1" t="s">
        <v>90</v>
      </c>
      <c r="D17" s="1" t="s">
        <v>78</v>
      </c>
      <c r="E17" s="1" t="s">
        <v>83</v>
      </c>
      <c r="F17" s="1" t="s">
        <v>91</v>
      </c>
      <c r="G17" s="1" t="s">
        <v>55</v>
      </c>
      <c r="H17" s="1" t="s">
        <v>56</v>
      </c>
      <c r="I17" s="2">
        <v>40.263094811199998</v>
      </c>
      <c r="J17" s="2">
        <v>38.299999999999997</v>
      </c>
      <c r="K17" s="2">
        <f t="shared" si="0"/>
        <v>2.16</v>
      </c>
      <c r="L17" s="2">
        <f t="shared" si="1"/>
        <v>0</v>
      </c>
      <c r="R17" s="7">
        <v>1.84</v>
      </c>
      <c r="S17" s="5">
        <v>1593.9</v>
      </c>
      <c r="T17" s="8">
        <v>0.32</v>
      </c>
      <c r="U17" s="5">
        <v>83.16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1677.0600000000002</v>
      </c>
      <c r="AT17" s="11">
        <f t="shared" si="6"/>
        <v>0.18249576766499145</v>
      </c>
      <c r="AU17" s="5">
        <f t="shared" si="7"/>
        <v>182.49576766499146</v>
      </c>
    </row>
    <row r="18" spans="1:47" x14ac:dyDescent="0.3">
      <c r="A18" s="1" t="s">
        <v>92</v>
      </c>
      <c r="B18" s="1" t="s">
        <v>93</v>
      </c>
      <c r="C18" s="1" t="s">
        <v>94</v>
      </c>
      <c r="D18" s="1" t="s">
        <v>95</v>
      </c>
      <c r="E18" s="1" t="s">
        <v>96</v>
      </c>
      <c r="F18" s="1" t="s">
        <v>97</v>
      </c>
      <c r="G18" s="1" t="s">
        <v>98</v>
      </c>
      <c r="H18" s="1" t="s">
        <v>56</v>
      </c>
      <c r="I18" s="2">
        <v>77.734991129999997</v>
      </c>
      <c r="J18" s="2">
        <v>37.229999999999997</v>
      </c>
      <c r="K18" s="2">
        <f t="shared" si="0"/>
        <v>16.55</v>
      </c>
      <c r="L18" s="2">
        <f t="shared" si="1"/>
        <v>0</v>
      </c>
      <c r="R18" s="7">
        <v>12.64</v>
      </c>
      <c r="S18" s="5">
        <v>10949.4</v>
      </c>
      <c r="T18" s="8">
        <v>3.91</v>
      </c>
      <c r="U18" s="5">
        <v>1016.11125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11965.51125</v>
      </c>
      <c r="AT18" s="11">
        <f t="shared" si="6"/>
        <v>1.3020733671263049</v>
      </c>
      <c r="AU18" s="5">
        <f t="shared" si="7"/>
        <v>1302.0733671263049</v>
      </c>
    </row>
    <row r="19" spans="1:47" x14ac:dyDescent="0.3">
      <c r="A19" s="1" t="s">
        <v>99</v>
      </c>
      <c r="B19" s="1" t="s">
        <v>100</v>
      </c>
      <c r="C19" s="1" t="s">
        <v>90</v>
      </c>
      <c r="D19" s="1" t="s">
        <v>78</v>
      </c>
      <c r="E19" s="1" t="s">
        <v>101</v>
      </c>
      <c r="F19" s="1" t="s">
        <v>97</v>
      </c>
      <c r="G19" s="1" t="s">
        <v>98</v>
      </c>
      <c r="H19" s="1" t="s">
        <v>56</v>
      </c>
      <c r="I19" s="2">
        <v>80.680797269999999</v>
      </c>
      <c r="J19" s="2">
        <v>39.619999999999997</v>
      </c>
      <c r="K19" s="2">
        <f t="shared" si="0"/>
        <v>3.55</v>
      </c>
      <c r="L19" s="2">
        <f t="shared" si="1"/>
        <v>0</v>
      </c>
      <c r="R19" s="7">
        <v>3.55</v>
      </c>
      <c r="S19" s="5">
        <v>3075.1875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3075.1875</v>
      </c>
      <c r="AT19" s="11">
        <f t="shared" si="6"/>
        <v>0.33463841694768576</v>
      </c>
      <c r="AU19" s="5">
        <f t="shared" si="7"/>
        <v>334.63841694768576</v>
      </c>
    </row>
    <row r="20" spans="1:47" x14ac:dyDescent="0.3">
      <c r="A20" s="1" t="s">
        <v>102</v>
      </c>
      <c r="B20" s="1" t="s">
        <v>103</v>
      </c>
      <c r="C20" s="1" t="s">
        <v>104</v>
      </c>
      <c r="D20" s="1" t="s">
        <v>105</v>
      </c>
      <c r="E20" s="1" t="s">
        <v>106</v>
      </c>
      <c r="F20" s="1" t="s">
        <v>107</v>
      </c>
      <c r="G20" s="1" t="s">
        <v>98</v>
      </c>
      <c r="H20" s="1" t="s">
        <v>56</v>
      </c>
      <c r="I20" s="2">
        <v>78.883971090000003</v>
      </c>
      <c r="J20" s="2">
        <v>37</v>
      </c>
      <c r="K20" s="2">
        <f t="shared" si="0"/>
        <v>36.989999999999995</v>
      </c>
      <c r="L20" s="2">
        <f t="shared" si="1"/>
        <v>0</v>
      </c>
      <c r="P20" s="6">
        <v>11.28</v>
      </c>
      <c r="Q20" s="5">
        <v>21805.65</v>
      </c>
      <c r="R20" s="7">
        <v>25.34</v>
      </c>
      <c r="S20" s="5">
        <v>21950.775000000001</v>
      </c>
      <c r="T20" s="8">
        <v>0.37</v>
      </c>
      <c r="U20" s="5">
        <v>96.153750000000002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43852.578750000001</v>
      </c>
      <c r="AT20" s="11">
        <f t="shared" si="6"/>
        <v>4.7719878973147889</v>
      </c>
      <c r="AU20" s="5">
        <f t="shared" si="7"/>
        <v>4771.9878973147888</v>
      </c>
    </row>
    <row r="21" spans="1:47" x14ac:dyDescent="0.3">
      <c r="A21" s="1" t="s">
        <v>102</v>
      </c>
      <c r="B21" s="1" t="s">
        <v>103</v>
      </c>
      <c r="C21" s="1" t="s">
        <v>104</v>
      </c>
      <c r="D21" s="1" t="s">
        <v>105</v>
      </c>
      <c r="E21" s="1" t="s">
        <v>53</v>
      </c>
      <c r="F21" s="1" t="s">
        <v>107</v>
      </c>
      <c r="G21" s="1" t="s">
        <v>98</v>
      </c>
      <c r="H21" s="1" t="s">
        <v>56</v>
      </c>
      <c r="I21" s="2">
        <v>78.883971090000003</v>
      </c>
      <c r="J21" s="2">
        <v>39.24</v>
      </c>
      <c r="K21" s="2">
        <f t="shared" si="0"/>
        <v>27.520000000000003</v>
      </c>
      <c r="L21" s="2">
        <f t="shared" si="1"/>
        <v>0</v>
      </c>
      <c r="P21" s="6">
        <v>0.85</v>
      </c>
      <c r="Q21" s="5">
        <v>1643.15625</v>
      </c>
      <c r="R21" s="7">
        <v>26.67</v>
      </c>
      <c r="S21" s="5">
        <v>23102.887500000001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5"/>
        <v>24746.043750000001</v>
      </c>
      <c r="AT21" s="11">
        <f t="shared" si="6"/>
        <v>2.6928364225655095</v>
      </c>
      <c r="AU21" s="5">
        <f t="shared" si="7"/>
        <v>2692.8364225655096</v>
      </c>
    </row>
    <row r="22" spans="1:47" x14ac:dyDescent="0.3">
      <c r="A22" s="1" t="s">
        <v>108</v>
      </c>
      <c r="B22" s="1" t="s">
        <v>109</v>
      </c>
      <c r="C22" s="1" t="s">
        <v>110</v>
      </c>
      <c r="D22" s="1" t="s">
        <v>111</v>
      </c>
      <c r="E22" s="1" t="s">
        <v>112</v>
      </c>
      <c r="F22" s="1" t="s">
        <v>107</v>
      </c>
      <c r="G22" s="1" t="s">
        <v>98</v>
      </c>
      <c r="H22" s="1" t="s">
        <v>56</v>
      </c>
      <c r="I22" s="2">
        <v>157.71129929</v>
      </c>
      <c r="J22" s="2">
        <v>37.909999999999997</v>
      </c>
      <c r="K22" s="2">
        <f t="shared" si="0"/>
        <v>37.909999999999997</v>
      </c>
      <c r="L22" s="2">
        <f t="shared" si="1"/>
        <v>0</v>
      </c>
      <c r="P22" s="6">
        <v>13.86</v>
      </c>
      <c r="Q22" s="5">
        <v>26793.112499999999</v>
      </c>
      <c r="R22" s="7">
        <v>14.29</v>
      </c>
      <c r="S22" s="5">
        <v>12378.7125</v>
      </c>
      <c r="T22" s="8">
        <v>9.76</v>
      </c>
      <c r="U22" s="5">
        <v>2536.38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5"/>
        <v>41708.204999999994</v>
      </c>
      <c r="AT22" s="11">
        <f t="shared" si="6"/>
        <v>4.538639577238639</v>
      </c>
      <c r="AU22" s="5">
        <f t="shared" si="7"/>
        <v>4538.6395772386386</v>
      </c>
    </row>
    <row r="23" spans="1:47" x14ac:dyDescent="0.3">
      <c r="A23" s="1" t="s">
        <v>108</v>
      </c>
      <c r="B23" s="1" t="s">
        <v>109</v>
      </c>
      <c r="C23" s="1" t="s">
        <v>110</v>
      </c>
      <c r="D23" s="1" t="s">
        <v>111</v>
      </c>
      <c r="E23" s="1" t="s">
        <v>57</v>
      </c>
      <c r="F23" s="1" t="s">
        <v>107</v>
      </c>
      <c r="G23" s="1" t="s">
        <v>98</v>
      </c>
      <c r="H23" s="1" t="s">
        <v>56</v>
      </c>
      <c r="I23" s="2">
        <v>157.71129929</v>
      </c>
      <c r="J23" s="2">
        <v>39.93</v>
      </c>
      <c r="K23" s="2">
        <f t="shared" si="0"/>
        <v>38.56</v>
      </c>
      <c r="L23" s="2">
        <f t="shared" si="1"/>
        <v>0</v>
      </c>
      <c r="P23" s="6">
        <v>2.4500000000000002</v>
      </c>
      <c r="Q23" s="5">
        <v>4736.15625</v>
      </c>
      <c r="R23" s="7">
        <v>18.559999999999999</v>
      </c>
      <c r="S23" s="5">
        <v>16077.6</v>
      </c>
      <c r="T23" s="8">
        <v>17.55</v>
      </c>
      <c r="U23" s="5">
        <v>4560.8062500000005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5"/>
        <v>25374.5625</v>
      </c>
      <c r="AT23" s="11">
        <f t="shared" si="6"/>
        <v>2.7612311202943269</v>
      </c>
      <c r="AU23" s="5">
        <f t="shared" si="7"/>
        <v>2761.231120294327</v>
      </c>
    </row>
    <row r="24" spans="1:47" x14ac:dyDescent="0.3">
      <c r="A24" s="1" t="s">
        <v>108</v>
      </c>
      <c r="B24" s="1" t="s">
        <v>109</v>
      </c>
      <c r="C24" s="1" t="s">
        <v>110</v>
      </c>
      <c r="D24" s="1" t="s">
        <v>111</v>
      </c>
      <c r="E24" s="1" t="s">
        <v>113</v>
      </c>
      <c r="F24" s="1" t="s">
        <v>107</v>
      </c>
      <c r="G24" s="1" t="s">
        <v>98</v>
      </c>
      <c r="H24" s="1" t="s">
        <v>56</v>
      </c>
      <c r="I24" s="2">
        <v>157.71129929</v>
      </c>
      <c r="J24" s="2">
        <v>38</v>
      </c>
      <c r="K24" s="2">
        <f t="shared" si="0"/>
        <v>38</v>
      </c>
      <c r="L24" s="2">
        <f t="shared" si="1"/>
        <v>0</v>
      </c>
      <c r="P24" s="6">
        <v>24.39</v>
      </c>
      <c r="Q24" s="5">
        <v>47148.918749999997</v>
      </c>
      <c r="R24" s="7">
        <v>9.77</v>
      </c>
      <c r="S24" s="5">
        <v>8463.2624999999989</v>
      </c>
      <c r="T24" s="8">
        <v>3.84</v>
      </c>
      <c r="U24" s="5">
        <v>997.92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5"/>
        <v>56610.101249999992</v>
      </c>
      <c r="AT24" s="11">
        <f t="shared" si="6"/>
        <v>6.1602470306438883</v>
      </c>
      <c r="AU24" s="5">
        <f t="shared" si="7"/>
        <v>6160.2470306438881</v>
      </c>
    </row>
    <row r="25" spans="1:47" x14ac:dyDescent="0.3">
      <c r="A25" s="1" t="s">
        <v>108</v>
      </c>
      <c r="B25" s="1" t="s">
        <v>109</v>
      </c>
      <c r="C25" s="1" t="s">
        <v>110</v>
      </c>
      <c r="D25" s="1" t="s">
        <v>111</v>
      </c>
      <c r="E25" s="1" t="s">
        <v>74</v>
      </c>
      <c r="F25" s="1" t="s">
        <v>107</v>
      </c>
      <c r="G25" s="1" t="s">
        <v>98</v>
      </c>
      <c r="H25" s="1" t="s">
        <v>56</v>
      </c>
      <c r="I25" s="2">
        <v>157.71129929</v>
      </c>
      <c r="J25" s="2">
        <v>40.19</v>
      </c>
      <c r="K25" s="2">
        <f t="shared" si="0"/>
        <v>34.379999999999995</v>
      </c>
      <c r="L25" s="2">
        <f t="shared" si="1"/>
        <v>0</v>
      </c>
      <c r="P25" s="6">
        <v>5.7</v>
      </c>
      <c r="Q25" s="5">
        <v>11018.8125</v>
      </c>
      <c r="R25" s="7">
        <v>18.54</v>
      </c>
      <c r="S25" s="5">
        <v>16060.275</v>
      </c>
      <c r="T25" s="8">
        <v>10.14</v>
      </c>
      <c r="U25" s="5">
        <v>2635.1325000000002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5"/>
        <v>29714.22</v>
      </c>
      <c r="AT25" s="11">
        <f t="shared" si="6"/>
        <v>3.2334677289223053</v>
      </c>
      <c r="AU25" s="5">
        <f t="shared" si="7"/>
        <v>3233.4677289223055</v>
      </c>
    </row>
    <row r="26" spans="1:47" x14ac:dyDescent="0.3">
      <c r="A26" s="1" t="s">
        <v>114</v>
      </c>
      <c r="B26" s="1" t="s">
        <v>115</v>
      </c>
      <c r="C26" s="1" t="s">
        <v>116</v>
      </c>
      <c r="D26" s="1" t="s">
        <v>111</v>
      </c>
      <c r="E26" s="1" t="s">
        <v>96</v>
      </c>
      <c r="F26" s="1" t="s">
        <v>107</v>
      </c>
      <c r="G26" s="1" t="s">
        <v>98</v>
      </c>
      <c r="H26" s="1" t="s">
        <v>56</v>
      </c>
      <c r="I26" s="2">
        <v>38.543516050000001</v>
      </c>
      <c r="J26" s="2">
        <v>35.82</v>
      </c>
      <c r="K26" s="2">
        <f t="shared" si="0"/>
        <v>35.830000000000005</v>
      </c>
      <c r="L26" s="2">
        <f t="shared" si="1"/>
        <v>0</v>
      </c>
      <c r="N26" s="4">
        <v>6.86</v>
      </c>
      <c r="O26" s="5">
        <v>14526.05</v>
      </c>
      <c r="P26" s="6">
        <v>18.43</v>
      </c>
      <c r="Q26" s="5">
        <v>35627.493750000001</v>
      </c>
      <c r="R26" s="7">
        <v>9.91</v>
      </c>
      <c r="S26" s="5">
        <v>8584.5375000000004</v>
      </c>
      <c r="T26" s="8">
        <v>0.63</v>
      </c>
      <c r="U26" s="5">
        <v>163.72125</v>
      </c>
      <c r="AL26" s="5" t="str">
        <f t="shared" si="2"/>
        <v/>
      </c>
      <c r="AN26" s="5" t="str">
        <f t="shared" si="3"/>
        <v/>
      </c>
      <c r="AP26" s="5" t="str">
        <f t="shared" si="4"/>
        <v/>
      </c>
      <c r="AS26" s="5">
        <f t="shared" si="5"/>
        <v>58901.802499999998</v>
      </c>
      <c r="AT26" s="11">
        <f t="shared" si="6"/>
        <v>6.4096273622227056</v>
      </c>
      <c r="AU26" s="5">
        <f t="shared" si="7"/>
        <v>6409.6273622227054</v>
      </c>
    </row>
    <row r="27" spans="1:47" x14ac:dyDescent="0.3">
      <c r="A27" s="1" t="s">
        <v>117</v>
      </c>
      <c r="B27" s="1" t="s">
        <v>118</v>
      </c>
      <c r="C27" s="1" t="s">
        <v>119</v>
      </c>
      <c r="D27" s="1" t="s">
        <v>66</v>
      </c>
      <c r="E27" s="1" t="s">
        <v>101</v>
      </c>
      <c r="F27" s="1" t="s">
        <v>107</v>
      </c>
      <c r="G27" s="1" t="s">
        <v>98</v>
      </c>
      <c r="H27" s="1" t="s">
        <v>56</v>
      </c>
      <c r="I27" s="2">
        <v>40.283811069999999</v>
      </c>
      <c r="J27" s="2">
        <v>38.340000000000003</v>
      </c>
      <c r="K27" s="2">
        <f t="shared" si="0"/>
        <v>38.340000000000003</v>
      </c>
      <c r="L27" s="2">
        <f t="shared" si="1"/>
        <v>0</v>
      </c>
      <c r="P27" s="6">
        <v>11.83</v>
      </c>
      <c r="Q27" s="5">
        <v>22868.868750000001</v>
      </c>
      <c r="R27" s="7">
        <v>26.51</v>
      </c>
      <c r="S27" s="5">
        <v>22964.287499999999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S27" s="5">
        <f t="shared" si="5"/>
        <v>45833.15625</v>
      </c>
      <c r="AT27" s="11">
        <f t="shared" si="6"/>
        <v>4.9875120951863678</v>
      </c>
      <c r="AU27" s="5">
        <f t="shared" si="7"/>
        <v>4987.5120951863682</v>
      </c>
    </row>
    <row r="28" spans="1:47" x14ac:dyDescent="0.3">
      <c r="A28" s="1" t="s">
        <v>120</v>
      </c>
      <c r="B28" s="1" t="s">
        <v>109</v>
      </c>
      <c r="C28" s="1" t="s">
        <v>110</v>
      </c>
      <c r="D28" s="1" t="s">
        <v>111</v>
      </c>
      <c r="E28" s="1" t="s">
        <v>85</v>
      </c>
      <c r="F28" s="1" t="s">
        <v>107</v>
      </c>
      <c r="G28" s="1" t="s">
        <v>98</v>
      </c>
      <c r="H28" s="1" t="s">
        <v>56</v>
      </c>
      <c r="I28" s="2">
        <v>151.13093218</v>
      </c>
      <c r="J28" s="2">
        <v>40.450000000000003</v>
      </c>
      <c r="K28" s="2">
        <f t="shared" si="0"/>
        <v>0.99</v>
      </c>
      <c r="L28" s="2">
        <f t="shared" si="1"/>
        <v>0</v>
      </c>
      <c r="R28" s="7">
        <v>0.99</v>
      </c>
      <c r="S28" s="5">
        <v>857.58749999999998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5"/>
        <v>857.58749999999998</v>
      </c>
      <c r="AT28" s="11">
        <f t="shared" si="6"/>
        <v>9.3321699374143335E-2</v>
      </c>
      <c r="AU28" s="5">
        <f t="shared" si="7"/>
        <v>93.321699374143336</v>
      </c>
    </row>
    <row r="29" spans="1:47" x14ac:dyDescent="0.3">
      <c r="A29" s="1" t="s">
        <v>120</v>
      </c>
      <c r="B29" s="1" t="s">
        <v>109</v>
      </c>
      <c r="C29" s="1" t="s">
        <v>110</v>
      </c>
      <c r="D29" s="1" t="s">
        <v>111</v>
      </c>
      <c r="E29" s="1" t="s">
        <v>82</v>
      </c>
      <c r="F29" s="1" t="s">
        <v>107</v>
      </c>
      <c r="G29" s="1" t="s">
        <v>98</v>
      </c>
      <c r="H29" s="1" t="s">
        <v>56</v>
      </c>
      <c r="I29" s="2">
        <v>151.13093218</v>
      </c>
      <c r="J29" s="2">
        <v>39.700000000000003</v>
      </c>
      <c r="K29" s="2">
        <f t="shared" si="0"/>
        <v>12.77</v>
      </c>
      <c r="L29" s="2">
        <f t="shared" si="1"/>
        <v>0</v>
      </c>
      <c r="R29" s="7">
        <v>8.44</v>
      </c>
      <c r="S29" s="5">
        <v>7311.15</v>
      </c>
      <c r="T29" s="8">
        <v>4.33</v>
      </c>
      <c r="U29" s="5">
        <v>1125.25875</v>
      </c>
      <c r="AL29" s="5" t="str">
        <f t="shared" si="2"/>
        <v/>
      </c>
      <c r="AN29" s="5" t="str">
        <f t="shared" si="3"/>
        <v/>
      </c>
      <c r="AP29" s="5" t="str">
        <f t="shared" si="4"/>
        <v/>
      </c>
      <c r="AS29" s="5">
        <f t="shared" si="5"/>
        <v>8436.4087499999987</v>
      </c>
      <c r="AT29" s="11">
        <f t="shared" si="6"/>
        <v>0.91804043455028483</v>
      </c>
      <c r="AU29" s="5">
        <f t="shared" si="7"/>
        <v>918.04043455028477</v>
      </c>
    </row>
    <row r="30" spans="1:47" x14ac:dyDescent="0.3">
      <c r="A30" s="1" t="s">
        <v>121</v>
      </c>
      <c r="B30" s="1" t="s">
        <v>122</v>
      </c>
      <c r="C30" s="1" t="s">
        <v>123</v>
      </c>
      <c r="D30" s="1" t="s">
        <v>78</v>
      </c>
      <c r="E30" s="1" t="s">
        <v>80</v>
      </c>
      <c r="F30" s="1" t="s">
        <v>107</v>
      </c>
      <c r="G30" s="1" t="s">
        <v>98</v>
      </c>
      <c r="H30" s="1" t="s">
        <v>56</v>
      </c>
      <c r="I30" s="2">
        <v>161.36432632</v>
      </c>
      <c r="J30" s="2">
        <v>40.31</v>
      </c>
      <c r="K30" s="2">
        <f t="shared" si="0"/>
        <v>0.43</v>
      </c>
      <c r="L30" s="2">
        <f t="shared" si="1"/>
        <v>0</v>
      </c>
      <c r="R30" s="7">
        <v>0.43</v>
      </c>
      <c r="S30" s="5">
        <v>372.48750000000001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S30" s="5">
        <f t="shared" si="5"/>
        <v>372.48750000000001</v>
      </c>
      <c r="AT30" s="11">
        <f t="shared" si="6"/>
        <v>4.0533667404930945E-2</v>
      </c>
      <c r="AU30" s="5">
        <f t="shared" si="7"/>
        <v>40.533667404930945</v>
      </c>
    </row>
    <row r="31" spans="1:47" x14ac:dyDescent="0.3">
      <c r="A31" s="1" t="s">
        <v>124</v>
      </c>
      <c r="B31" s="1" t="s">
        <v>118</v>
      </c>
      <c r="C31" s="1" t="s">
        <v>119</v>
      </c>
      <c r="D31" s="1" t="s">
        <v>66</v>
      </c>
      <c r="E31" s="1" t="s">
        <v>106</v>
      </c>
      <c r="F31" s="1" t="s">
        <v>125</v>
      </c>
      <c r="G31" s="1" t="s">
        <v>98</v>
      </c>
      <c r="H31" s="1" t="s">
        <v>56</v>
      </c>
      <c r="I31" s="2">
        <v>46.843394269999997</v>
      </c>
      <c r="J31" s="2">
        <v>21.05</v>
      </c>
      <c r="K31" s="2">
        <f t="shared" si="0"/>
        <v>20.080000000000002</v>
      </c>
      <c r="L31" s="2">
        <f t="shared" si="1"/>
        <v>0.97</v>
      </c>
      <c r="M31" s="3">
        <v>0.97</v>
      </c>
      <c r="P31" s="6">
        <v>12.02</v>
      </c>
      <c r="Q31" s="5">
        <v>23236.162499999999</v>
      </c>
      <c r="R31" s="7">
        <v>8.01</v>
      </c>
      <c r="S31" s="5">
        <v>6938.6624999999995</v>
      </c>
      <c r="T31" s="8">
        <v>0.05</v>
      </c>
      <c r="U31" s="5">
        <v>12.99375</v>
      </c>
      <c r="AL31" s="5" t="str">
        <f t="shared" si="2"/>
        <v/>
      </c>
      <c r="AN31" s="5" t="str">
        <f t="shared" si="3"/>
        <v/>
      </c>
      <c r="AP31" s="5" t="str">
        <f t="shared" si="4"/>
        <v/>
      </c>
      <c r="AS31" s="5">
        <f t="shared" si="5"/>
        <v>30187.818749999999</v>
      </c>
      <c r="AT31" s="11">
        <f t="shared" si="6"/>
        <v>3.2850042079072135</v>
      </c>
      <c r="AU31" s="5">
        <f t="shared" si="7"/>
        <v>3285.0042079072132</v>
      </c>
    </row>
    <row r="32" spans="1:47" x14ac:dyDescent="0.3">
      <c r="A32" s="1" t="s">
        <v>124</v>
      </c>
      <c r="B32" s="1" t="s">
        <v>118</v>
      </c>
      <c r="C32" s="1" t="s">
        <v>119</v>
      </c>
      <c r="D32" s="1" t="s">
        <v>66</v>
      </c>
      <c r="E32" s="1" t="s">
        <v>112</v>
      </c>
      <c r="F32" s="1" t="s">
        <v>125</v>
      </c>
      <c r="G32" s="1" t="s">
        <v>98</v>
      </c>
      <c r="H32" s="1" t="s">
        <v>56</v>
      </c>
      <c r="I32" s="2">
        <v>46.843394269999997</v>
      </c>
      <c r="J32" s="2">
        <v>21.07</v>
      </c>
      <c r="K32" s="2">
        <f t="shared" ref="K32:K35" si="8">SUM(N32,P32,R32,T32,V32,X32,Z32,AB32,AE32,AG32,AI32)</f>
        <v>15.700000000000001</v>
      </c>
      <c r="L32" s="2">
        <f t="shared" ref="L32:L35" si="9">SUM(M32,AD32,AK32,AM32,AO32,AQ32,AR32)</f>
        <v>0</v>
      </c>
      <c r="R32" s="7">
        <v>11.8</v>
      </c>
      <c r="S32" s="5">
        <v>10221.75</v>
      </c>
      <c r="T32" s="8">
        <v>3.9</v>
      </c>
      <c r="U32" s="5">
        <v>1013.5125</v>
      </c>
      <c r="AL32" s="5" t="str">
        <f>IF(AK32&gt;0,AK32*$AL$1,"")</f>
        <v/>
      </c>
      <c r="AN32" s="5" t="str">
        <f>IF(AM32&gt;0,AM32*$AN$1,"")</f>
        <v/>
      </c>
      <c r="AP32" s="5" t="str">
        <f>IF(AO32&gt;0,AO32*$AP$1,"")</f>
        <v/>
      </c>
      <c r="AS32" s="5">
        <f t="shared" ref="AS32:AS35" si="10">SUM(O32,Q32,S32,U32,W32,Y32,AA32,AC32,AF32,AH32,AJ32)</f>
        <v>11235.262500000001</v>
      </c>
      <c r="AT32" s="11">
        <f t="shared" si="6"/>
        <v>1.22260852614408</v>
      </c>
      <c r="AU32" s="5">
        <f>(AT32/100)*$AU$1</f>
        <v>1222.6085261440801</v>
      </c>
    </row>
    <row r="33" spans="1:47" x14ac:dyDescent="0.3">
      <c r="A33" s="1" t="s">
        <v>126</v>
      </c>
      <c r="B33" s="1" t="s">
        <v>118</v>
      </c>
      <c r="C33" s="1" t="s">
        <v>119</v>
      </c>
      <c r="D33" s="1" t="s">
        <v>66</v>
      </c>
      <c r="E33" s="1" t="s">
        <v>106</v>
      </c>
      <c r="F33" s="1" t="s">
        <v>125</v>
      </c>
      <c r="G33" s="1" t="s">
        <v>98</v>
      </c>
      <c r="H33" s="1" t="s">
        <v>56</v>
      </c>
      <c r="I33" s="2">
        <v>78.726019669999999</v>
      </c>
      <c r="J33" s="2">
        <v>13.3</v>
      </c>
      <c r="K33" s="2">
        <f t="shared" si="8"/>
        <v>13.3</v>
      </c>
      <c r="L33" s="2">
        <f t="shared" si="9"/>
        <v>0</v>
      </c>
      <c r="P33" s="6">
        <v>5.7</v>
      </c>
      <c r="Q33" s="5">
        <v>11018.8125</v>
      </c>
      <c r="R33" s="7">
        <v>5.97</v>
      </c>
      <c r="S33" s="5">
        <v>5171.5124999999998</v>
      </c>
      <c r="T33" s="8">
        <v>1.63</v>
      </c>
      <c r="U33" s="5">
        <v>423.59625</v>
      </c>
      <c r="AL33" s="5" t="str">
        <f>IF(AK33&gt;0,AK33*$AL$1,"")</f>
        <v/>
      </c>
      <c r="AN33" s="5" t="str">
        <f>IF(AM33&gt;0,AM33*$AN$1,"")</f>
        <v/>
      </c>
      <c r="AP33" s="5" t="str">
        <f>IF(AO33&gt;0,AO33*$AP$1,"")</f>
        <v/>
      </c>
      <c r="AS33" s="5">
        <f t="shared" si="10"/>
        <v>16613.921249999999</v>
      </c>
      <c r="AT33" s="11">
        <f t="shared" si="6"/>
        <v>1.8079080727251642</v>
      </c>
      <c r="AU33" s="5">
        <f>(AT33/100)*$AU$1</f>
        <v>1807.9080727251642</v>
      </c>
    </row>
    <row r="34" spans="1:47" x14ac:dyDescent="0.3">
      <c r="A34" s="1" t="s">
        <v>126</v>
      </c>
      <c r="B34" s="1" t="s">
        <v>118</v>
      </c>
      <c r="C34" s="1" t="s">
        <v>119</v>
      </c>
      <c r="D34" s="1" t="s">
        <v>66</v>
      </c>
      <c r="E34" s="1" t="s">
        <v>112</v>
      </c>
      <c r="F34" s="1" t="s">
        <v>125</v>
      </c>
      <c r="G34" s="1" t="s">
        <v>98</v>
      </c>
      <c r="H34" s="1" t="s">
        <v>56</v>
      </c>
      <c r="I34" s="2">
        <v>78.726019669999999</v>
      </c>
      <c r="J34" s="2">
        <v>9.77</v>
      </c>
      <c r="K34" s="2">
        <f t="shared" si="8"/>
        <v>6.9499999999999993</v>
      </c>
      <c r="L34" s="2">
        <f t="shared" si="9"/>
        <v>0</v>
      </c>
      <c r="R34" s="7">
        <v>2.64</v>
      </c>
      <c r="S34" s="5">
        <v>2286.9</v>
      </c>
      <c r="T34" s="8">
        <v>4.3099999999999996</v>
      </c>
      <c r="U34" s="5">
        <v>1120.06125</v>
      </c>
      <c r="AL34" s="5" t="str">
        <f>IF(AK34&gt;0,AK34*$AL$1,"")</f>
        <v/>
      </c>
      <c r="AN34" s="5" t="str">
        <f>IF(AM34&gt;0,AM34*$AN$1,"")</f>
        <v/>
      </c>
      <c r="AP34" s="5" t="str">
        <f>IF(AO34&gt;0,AO34*$AP$1,"")</f>
        <v/>
      </c>
      <c r="AS34" s="5">
        <f t="shared" si="10"/>
        <v>3406.9612500000003</v>
      </c>
      <c r="AT34" s="11">
        <f t="shared" si="6"/>
        <v>0.37074166024091498</v>
      </c>
      <c r="AU34" s="5">
        <f>(AT34/100)*$AU$1</f>
        <v>370.741660240915</v>
      </c>
    </row>
    <row r="35" spans="1:47" x14ac:dyDescent="0.3">
      <c r="A35" s="1" t="s">
        <v>126</v>
      </c>
      <c r="B35" s="1" t="s">
        <v>118</v>
      </c>
      <c r="C35" s="1" t="s">
        <v>119</v>
      </c>
      <c r="D35" s="1" t="s">
        <v>66</v>
      </c>
      <c r="E35" s="1" t="s">
        <v>53</v>
      </c>
      <c r="F35" s="1" t="s">
        <v>125</v>
      </c>
      <c r="G35" s="1" t="s">
        <v>98</v>
      </c>
      <c r="H35" s="1" t="s">
        <v>56</v>
      </c>
      <c r="I35" s="2">
        <v>78.726019669999999</v>
      </c>
      <c r="J35" s="2">
        <v>47.11</v>
      </c>
      <c r="K35" s="2">
        <f t="shared" si="8"/>
        <v>24.98</v>
      </c>
      <c r="L35" s="2">
        <f t="shared" si="9"/>
        <v>0</v>
      </c>
      <c r="P35" s="6">
        <v>3.7</v>
      </c>
      <c r="Q35" s="5">
        <v>7152.5625</v>
      </c>
      <c r="R35" s="7">
        <v>13.83</v>
      </c>
      <c r="S35" s="5">
        <v>11980.237499999999</v>
      </c>
      <c r="T35" s="8">
        <v>7.45</v>
      </c>
      <c r="U35" s="5">
        <v>1936.0687499999999</v>
      </c>
      <c r="AL35" s="5" t="str">
        <f>IF(AK35&gt;0,AK35*$AL$1,"")</f>
        <v/>
      </c>
      <c r="AN35" s="5" t="str">
        <f>IF(AM35&gt;0,AM35*$AN$1,"")</f>
        <v/>
      </c>
      <c r="AP35" s="5" t="str">
        <f>IF(AO35&gt;0,AO35*$AP$1,"")</f>
        <v/>
      </c>
      <c r="AS35" s="5">
        <f t="shared" si="10"/>
        <v>21068.868749999998</v>
      </c>
      <c r="AT35" s="11">
        <f t="shared" si="6"/>
        <v>2.2926904084315396</v>
      </c>
      <c r="AU35" s="5">
        <f>(AT35/100)*$AU$1</f>
        <v>2292.6904084315397</v>
      </c>
    </row>
    <row r="36" spans="1:47" x14ac:dyDescent="0.3">
      <c r="B36" s="29" t="s">
        <v>135</v>
      </c>
      <c r="AS36" s="5">
        <f t="shared" ref="AS36:AS37" si="11">SUM(O36,Q36,S36,U36,W36,Y36,AA36,AC36,AF36,AH36,AJ36)</f>
        <v>0</v>
      </c>
      <c r="AT36" s="11">
        <f t="shared" ref="AT36:AT42" si="12">(AS36/$AS$47)*100</f>
        <v>0</v>
      </c>
      <c r="AU36" s="5">
        <f t="shared" ref="AU36:AU42" si="13">(AT36/100)*$AU$1</f>
        <v>0</v>
      </c>
    </row>
    <row r="37" spans="1:47" x14ac:dyDescent="0.3">
      <c r="B37" s="1" t="s">
        <v>130</v>
      </c>
      <c r="C37" s="1" t="s">
        <v>131</v>
      </c>
      <c r="D37" s="1" t="s">
        <v>132</v>
      </c>
      <c r="J37" s="2">
        <v>9.8699999999999992</v>
      </c>
      <c r="K37" s="2">
        <f t="shared" ref="K37:K46" si="14">SUM(N37,P37,R37,T37,V37,X37,Z37,AB37,AE37,AG37,AI37)</f>
        <v>6.87</v>
      </c>
      <c r="L37" s="2">
        <f t="shared" ref="L37:L46" si="15">SUM(M37,AD37,AK37,AM37,AO37,AQ37,AR37)</f>
        <v>0</v>
      </c>
      <c r="AG37" s="9">
        <v>6.87</v>
      </c>
      <c r="AH37" s="5">
        <v>10624.46</v>
      </c>
      <c r="AS37" s="5">
        <f t="shared" si="11"/>
        <v>10624.46</v>
      </c>
      <c r="AT37" s="11">
        <f t="shared" si="12"/>
        <v>1.1561416906526867</v>
      </c>
      <c r="AU37" s="5">
        <f t="shared" si="13"/>
        <v>1156.1416906526867</v>
      </c>
    </row>
    <row r="38" spans="1:47" x14ac:dyDescent="0.3">
      <c r="B38" s="29" t="s">
        <v>138</v>
      </c>
      <c r="AS38" s="5">
        <f t="shared" ref="AS38:AS39" si="16">SUM(O38,Q38,S38,U38,W38,Y38,AA38,AC38,AF38,AH38,AJ38)</f>
        <v>0</v>
      </c>
      <c r="AT38" s="11">
        <f t="shared" si="12"/>
        <v>0</v>
      </c>
      <c r="AU38" s="5">
        <f t="shared" si="13"/>
        <v>0</v>
      </c>
    </row>
    <row r="39" spans="1:47" x14ac:dyDescent="0.3">
      <c r="B39" s="1" t="s">
        <v>133</v>
      </c>
      <c r="C39" s="1" t="s">
        <v>140</v>
      </c>
      <c r="D39" s="1" t="s">
        <v>141</v>
      </c>
      <c r="J39" s="2">
        <v>13.77</v>
      </c>
      <c r="K39" s="2">
        <f t="shared" si="14"/>
        <v>0.2</v>
      </c>
      <c r="L39" s="2">
        <f t="shared" si="15"/>
        <v>0</v>
      </c>
      <c r="AG39" s="9">
        <v>0.2</v>
      </c>
      <c r="AH39" s="5">
        <v>309.3</v>
      </c>
      <c r="AS39" s="5">
        <f t="shared" si="16"/>
        <v>309.3</v>
      </c>
      <c r="AT39" s="11">
        <f t="shared" si="12"/>
        <v>3.3657675300097702E-2</v>
      </c>
      <c r="AU39" s="5">
        <f t="shared" si="13"/>
        <v>33.657675300097701</v>
      </c>
    </row>
    <row r="40" spans="1:47" x14ac:dyDescent="0.3">
      <c r="B40" s="29" t="s">
        <v>137</v>
      </c>
      <c r="AS40" s="5">
        <f t="shared" ref="AS40:AS41" si="17">SUM(O40,Q40,S40,U40,W40,Y40,AA40,AC40,AF40,AH40,AJ40)</f>
        <v>0</v>
      </c>
      <c r="AT40" s="11">
        <f t="shared" si="12"/>
        <v>0</v>
      </c>
      <c r="AU40" s="5">
        <f t="shared" si="13"/>
        <v>0</v>
      </c>
    </row>
    <row r="41" spans="1:47" x14ac:dyDescent="0.3">
      <c r="B41" s="1" t="s">
        <v>127</v>
      </c>
      <c r="C41" s="1" t="s">
        <v>142</v>
      </c>
      <c r="D41" s="1" t="s">
        <v>95</v>
      </c>
      <c r="J41" s="2">
        <v>7.69</v>
      </c>
      <c r="K41" s="2">
        <f t="shared" si="14"/>
        <v>5.75</v>
      </c>
      <c r="L41" s="2">
        <f t="shared" si="15"/>
        <v>0</v>
      </c>
      <c r="AG41" s="9">
        <v>5.75</v>
      </c>
      <c r="AH41" s="5">
        <v>10308.969999999999</v>
      </c>
      <c r="AS41" s="5">
        <f t="shared" si="17"/>
        <v>10308.969999999999</v>
      </c>
      <c r="AT41" s="11">
        <f t="shared" si="12"/>
        <v>1.1218104265711224</v>
      </c>
      <c r="AU41" s="5">
        <f t="shared" si="13"/>
        <v>1121.8104265711224</v>
      </c>
    </row>
    <row r="42" spans="1:47" x14ac:dyDescent="0.3">
      <c r="B42" s="1" t="s">
        <v>129</v>
      </c>
      <c r="C42" s="1" t="s">
        <v>142</v>
      </c>
      <c r="D42" s="1" t="s">
        <v>95</v>
      </c>
      <c r="J42" s="2">
        <v>1.93</v>
      </c>
      <c r="K42" s="2">
        <f t="shared" si="14"/>
        <v>0.73</v>
      </c>
      <c r="L42" s="2">
        <f t="shared" si="15"/>
        <v>0</v>
      </c>
      <c r="AG42" s="9">
        <v>0.73</v>
      </c>
      <c r="AH42" s="5">
        <v>1128.95</v>
      </c>
      <c r="AS42" s="5">
        <f t="shared" ref="AS42" si="18">SUM(O42,Q42,S42,U42,W42,Y42,AA42,AC42,AF42,AH42,AJ42)</f>
        <v>1128.95</v>
      </c>
      <c r="AT42" s="11">
        <f t="shared" si="12"/>
        <v>0.12285105893968737</v>
      </c>
      <c r="AU42" s="5">
        <f t="shared" si="13"/>
        <v>122.85105893968736</v>
      </c>
    </row>
    <row r="43" spans="1:47" x14ac:dyDescent="0.3">
      <c r="B43" s="1" t="s">
        <v>128</v>
      </c>
      <c r="C43" s="1" t="s">
        <v>142</v>
      </c>
      <c r="D43" s="1" t="s">
        <v>95</v>
      </c>
      <c r="J43" s="2">
        <v>0.01</v>
      </c>
      <c r="K43" s="2">
        <f t="shared" si="14"/>
        <v>0.06</v>
      </c>
      <c r="L43" s="2">
        <f t="shared" si="15"/>
        <v>0</v>
      </c>
      <c r="AG43" s="9">
        <v>0.06</v>
      </c>
      <c r="AH43" s="5">
        <v>92.79</v>
      </c>
      <c r="AS43" s="5">
        <f>SUM(O43,Q43,S43,U43,W43,Y43,AA43,AC43,AF43,AH43,AJ43)</f>
        <v>92.79</v>
      </c>
      <c r="AT43" s="11">
        <f>(AS43/$AS$47)*100</f>
        <v>1.0097302590029311E-2</v>
      </c>
      <c r="AU43" s="5">
        <f>(AT43/100)*$AU$1</f>
        <v>10.097302590029312</v>
      </c>
    </row>
    <row r="44" spans="1:47" x14ac:dyDescent="0.3">
      <c r="B44" s="29" t="s">
        <v>136</v>
      </c>
      <c r="AS44" s="5">
        <f t="shared" ref="AS44:AS45" si="19">SUM(O44,Q44,S44,U44,W44,Y44,AA44,AC44,AF44,AH44,AJ44)</f>
        <v>0</v>
      </c>
      <c r="AT44" s="11">
        <f t="shared" ref="AT44:AT46" si="20">(AS44/$AS$47)*100</f>
        <v>0</v>
      </c>
      <c r="AU44" s="5">
        <f t="shared" ref="AU44:AU46" si="21">(AT44/100)*$AU$1</f>
        <v>0</v>
      </c>
    </row>
    <row r="45" spans="1:47" x14ac:dyDescent="0.3">
      <c r="B45" s="1" t="s">
        <v>139</v>
      </c>
      <c r="C45" s="1" t="s">
        <v>143</v>
      </c>
      <c r="D45" s="1" t="s">
        <v>78</v>
      </c>
      <c r="J45" s="2">
        <v>6.46</v>
      </c>
      <c r="K45" s="2">
        <f t="shared" si="14"/>
        <v>5.78</v>
      </c>
      <c r="L45" s="2">
        <f t="shared" si="15"/>
        <v>0</v>
      </c>
      <c r="AG45" s="9">
        <v>5.78</v>
      </c>
      <c r="AH45" s="5">
        <v>8969.7000000000007</v>
      </c>
      <c r="AS45" s="5">
        <f t="shared" si="19"/>
        <v>8969.7000000000007</v>
      </c>
      <c r="AT45" s="11">
        <f t="shared" si="20"/>
        <v>0.97607258370283334</v>
      </c>
      <c r="AU45" s="5">
        <f t="shared" si="21"/>
        <v>976.0725837028333</v>
      </c>
    </row>
    <row r="46" spans="1:47" ht="15" thickBot="1" x14ac:dyDescent="0.35">
      <c r="B46" s="1" t="s">
        <v>129</v>
      </c>
      <c r="C46" s="1" t="s">
        <v>143</v>
      </c>
      <c r="D46" s="1" t="s">
        <v>78</v>
      </c>
      <c r="J46" s="2">
        <v>0.02</v>
      </c>
      <c r="K46" s="2">
        <f t="shared" si="14"/>
        <v>0.04</v>
      </c>
      <c r="L46" s="2">
        <f t="shared" si="15"/>
        <v>0</v>
      </c>
      <c r="AG46" s="9">
        <v>0.04</v>
      </c>
      <c r="AH46" s="5">
        <v>61.86</v>
      </c>
      <c r="AS46" s="5">
        <f t="shared" ref="AS46" si="22">SUM(O46,Q46,S46,U46,W46,Y46,AA46,AC46,AF46,AH46,AJ46)</f>
        <v>61.86</v>
      </c>
      <c r="AT46" s="11">
        <f t="shared" si="20"/>
        <v>6.73153506001954E-3</v>
      </c>
      <c r="AU46" s="5">
        <f t="shared" si="21"/>
        <v>6.7315350600195405</v>
      </c>
    </row>
    <row r="47" spans="1:47" ht="15" thickTop="1" x14ac:dyDescent="0.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>
        <f t="shared" ref="K47:AU47" si="23">SUM(K3:K46)</f>
        <v>705.73000000000013</v>
      </c>
      <c r="L47" s="20">
        <f t="shared" si="23"/>
        <v>1.46</v>
      </c>
      <c r="M47" s="21">
        <f t="shared" si="23"/>
        <v>1.46</v>
      </c>
      <c r="N47" s="22">
        <f t="shared" si="23"/>
        <v>25.3</v>
      </c>
      <c r="O47" s="23">
        <f t="shared" si="23"/>
        <v>59285.764999999999</v>
      </c>
      <c r="P47" s="24">
        <f t="shared" si="23"/>
        <v>236.48999999999995</v>
      </c>
      <c r="Q47" s="23">
        <f t="shared" si="23"/>
        <v>499716.67875000002</v>
      </c>
      <c r="R47" s="25">
        <f t="shared" si="23"/>
        <v>326.49</v>
      </c>
      <c r="S47" s="23">
        <f t="shared" si="23"/>
        <v>301810.16249999998</v>
      </c>
      <c r="T47" s="26">
        <f t="shared" si="23"/>
        <v>98.02</v>
      </c>
      <c r="U47" s="23">
        <f t="shared" si="23"/>
        <v>26649.661499999998</v>
      </c>
      <c r="V47" s="20">
        <f t="shared" si="23"/>
        <v>0</v>
      </c>
      <c r="W47" s="23">
        <f t="shared" si="23"/>
        <v>0</v>
      </c>
      <c r="X47" s="20">
        <f t="shared" si="23"/>
        <v>0</v>
      </c>
      <c r="Y47" s="23">
        <f t="shared" si="23"/>
        <v>0</v>
      </c>
      <c r="Z47" s="27">
        <f t="shared" si="23"/>
        <v>0</v>
      </c>
      <c r="AA47" s="23">
        <f t="shared" si="23"/>
        <v>0</v>
      </c>
      <c r="AB47" s="28">
        <f t="shared" si="23"/>
        <v>0</v>
      </c>
      <c r="AC47" s="23">
        <f t="shared" si="23"/>
        <v>0</v>
      </c>
      <c r="AD47" s="20">
        <f t="shared" si="23"/>
        <v>0</v>
      </c>
      <c r="AE47" s="20">
        <f t="shared" si="23"/>
        <v>0</v>
      </c>
      <c r="AF47" s="23">
        <f t="shared" si="23"/>
        <v>0</v>
      </c>
      <c r="AG47" s="27">
        <f t="shared" si="23"/>
        <v>19.43</v>
      </c>
      <c r="AH47" s="23">
        <f t="shared" si="23"/>
        <v>31496.03</v>
      </c>
      <c r="AI47" s="20">
        <f t="shared" si="23"/>
        <v>0</v>
      </c>
      <c r="AJ47" s="23">
        <f t="shared" si="23"/>
        <v>0</v>
      </c>
      <c r="AK47" s="21">
        <f t="shared" si="23"/>
        <v>0</v>
      </c>
      <c r="AL47" s="23">
        <f t="shared" si="23"/>
        <v>0</v>
      </c>
      <c r="AM47" s="21">
        <f t="shared" si="23"/>
        <v>0</v>
      </c>
      <c r="AN47" s="23">
        <f t="shared" si="23"/>
        <v>0</v>
      </c>
      <c r="AO47" s="20">
        <f t="shared" si="23"/>
        <v>0</v>
      </c>
      <c r="AP47" s="23">
        <f t="shared" si="23"/>
        <v>0</v>
      </c>
      <c r="AQ47" s="20">
        <f t="shared" si="23"/>
        <v>0</v>
      </c>
      <c r="AR47" s="20">
        <f t="shared" si="23"/>
        <v>0</v>
      </c>
      <c r="AS47" s="23">
        <f t="shared" si="23"/>
        <v>918958.29774999991</v>
      </c>
      <c r="AT47" s="20">
        <f t="shared" si="23"/>
        <v>99.999999999999986</v>
      </c>
      <c r="AU47" s="23">
        <f t="shared" si="23"/>
        <v>100000.00000000003</v>
      </c>
    </row>
    <row r="50" spans="2:3" x14ac:dyDescent="0.3">
      <c r="B50" s="29" t="s">
        <v>134</v>
      </c>
      <c r="C50" s="1">
        <f>SUM(K47,L47)</f>
        <v>707.19000000000017</v>
      </c>
    </row>
  </sheetData>
  <conditionalFormatting sqref="I38:I46">
    <cfRule type="notContainsText" dxfId="0" priority="11" operator="notContains" text="#########">
      <formula>ISERROR(SEARCH("#########",I38))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BFAE35-F153-48D2-BE70-90790619AF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4F4E5F-80F6-453F-B45B-E4DC80F70A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Scott Henderson</cp:lastModifiedBy>
  <dcterms:created xsi:type="dcterms:W3CDTF">2023-09-20T18:43:35Z</dcterms:created>
  <dcterms:modified xsi:type="dcterms:W3CDTF">2023-12-12T02:30:48Z</dcterms:modified>
</cp:coreProperties>
</file>