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BN\9700\9740\9740_0036\GIS\Data\3_Tabular_Reports\Group_2\CD59\Tabular\"/>
    </mc:Choice>
  </mc:AlternateContent>
  <xr:revisionPtr revIDLastSave="0" documentId="13_ncr:1_{067D4E86-441A-4C5A-B2CA-9A0990224EB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1" i="1" l="1"/>
  <c r="AS21" i="1"/>
  <c r="AS19" i="1"/>
  <c r="AS20" i="1"/>
  <c r="AS18" i="1"/>
  <c r="AR21" i="1"/>
  <c r="AQ21" i="1"/>
  <c r="AO21" i="1"/>
  <c r="AM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AS17" i="1"/>
  <c r="AP17" i="1"/>
  <c r="AN17" i="1"/>
  <c r="AL17" i="1"/>
  <c r="L17" i="1"/>
  <c r="K17" i="1"/>
  <c r="AS16" i="1"/>
  <c r="AP16" i="1"/>
  <c r="AN16" i="1"/>
  <c r="AL16" i="1"/>
  <c r="L16" i="1"/>
  <c r="K16" i="1"/>
  <c r="AS15" i="1"/>
  <c r="AP15" i="1"/>
  <c r="AN15" i="1"/>
  <c r="AL15" i="1"/>
  <c r="L15" i="1"/>
  <c r="K15" i="1"/>
  <c r="AS14" i="1"/>
  <c r="AP14" i="1"/>
  <c r="AN14" i="1"/>
  <c r="AL14" i="1"/>
  <c r="L14" i="1"/>
  <c r="K14" i="1"/>
  <c r="AS13" i="1"/>
  <c r="AP13" i="1"/>
  <c r="AN13" i="1"/>
  <c r="AL13" i="1"/>
  <c r="L13" i="1"/>
  <c r="K13" i="1"/>
  <c r="AS12" i="1"/>
  <c r="AP12" i="1"/>
  <c r="AN12" i="1"/>
  <c r="AL12" i="1"/>
  <c r="L12" i="1"/>
  <c r="K12" i="1"/>
  <c r="AS11" i="1"/>
  <c r="AP11" i="1"/>
  <c r="AN11" i="1"/>
  <c r="AL11" i="1"/>
  <c r="L11" i="1"/>
  <c r="K11" i="1"/>
  <c r="AS10" i="1"/>
  <c r="AP10" i="1"/>
  <c r="AN10" i="1"/>
  <c r="AL10" i="1"/>
  <c r="L10" i="1"/>
  <c r="K10" i="1"/>
  <c r="AS9" i="1"/>
  <c r="AP9" i="1"/>
  <c r="AN9" i="1"/>
  <c r="AL9" i="1"/>
  <c r="L9" i="1"/>
  <c r="K9" i="1"/>
  <c r="AS8" i="1"/>
  <c r="AP8" i="1"/>
  <c r="AN8" i="1"/>
  <c r="AL8" i="1"/>
  <c r="L8" i="1"/>
  <c r="K8" i="1"/>
  <c r="AS7" i="1"/>
  <c r="AP7" i="1"/>
  <c r="AN7" i="1"/>
  <c r="AL7" i="1"/>
  <c r="L7" i="1"/>
  <c r="K7" i="1"/>
  <c r="AS6" i="1"/>
  <c r="AP6" i="1"/>
  <c r="AN6" i="1"/>
  <c r="AL6" i="1"/>
  <c r="L6" i="1"/>
  <c r="K6" i="1"/>
  <c r="AS5" i="1"/>
  <c r="AP5" i="1"/>
  <c r="AN5" i="1"/>
  <c r="AL5" i="1"/>
  <c r="L5" i="1"/>
  <c r="K5" i="1"/>
  <c r="AS4" i="1"/>
  <c r="AP4" i="1"/>
  <c r="AN4" i="1"/>
  <c r="AL4" i="1"/>
  <c r="L4" i="1"/>
  <c r="K4" i="1"/>
  <c r="AS3" i="1"/>
  <c r="AP3" i="1"/>
  <c r="AN3" i="1"/>
  <c r="AL3" i="1"/>
  <c r="L3" i="1"/>
  <c r="L21" i="1" s="1"/>
  <c r="K3" i="1"/>
  <c r="AN21" i="1"/>
  <c r="AL21" i="1"/>
  <c r="K21" i="1" l="1"/>
  <c r="C24" i="1" s="1"/>
  <c r="AP21" i="1"/>
  <c r="AT8" i="1"/>
  <c r="AU8" i="1" s="1"/>
  <c r="AT9" i="1"/>
  <c r="AU9" i="1" s="1"/>
  <c r="AT17" i="1"/>
  <c r="AU17" i="1" s="1"/>
  <c r="AT13" i="1" l="1"/>
  <c r="AU13" i="1" s="1"/>
  <c r="AT16" i="1"/>
  <c r="AU16" i="1" s="1"/>
  <c r="AT19" i="1"/>
  <c r="AU19" i="1" s="1"/>
  <c r="AT12" i="1"/>
  <c r="AU12" i="1" s="1"/>
  <c r="AT20" i="1"/>
  <c r="AU20" i="1" s="1"/>
  <c r="AT15" i="1"/>
  <c r="AU15" i="1" s="1"/>
  <c r="AT10" i="1"/>
  <c r="AU10" i="1" s="1"/>
  <c r="AT4" i="1"/>
  <c r="AU4" i="1" s="1"/>
  <c r="AT6" i="1"/>
  <c r="AU6" i="1" s="1"/>
  <c r="AT14" i="1"/>
  <c r="AU14" i="1" s="1"/>
  <c r="AT5" i="1"/>
  <c r="AU5" i="1" s="1"/>
  <c r="AT3" i="1"/>
  <c r="AT7" i="1"/>
  <c r="AU7" i="1" s="1"/>
  <c r="AT11" i="1"/>
  <c r="AU11" i="1" s="1"/>
  <c r="AT18" i="1"/>
  <c r="AU18" i="1" s="1"/>
  <c r="AU3" i="1" l="1"/>
  <c r="AT21" i="1"/>
</calcChain>
</file>

<file path=xl/sharedStrings.xml><?xml version="1.0" encoding="utf-8"?>
<sst xmlns="http://schemas.openxmlformats.org/spreadsheetml/2006/main" count="177" uniqueCount="95">
  <si>
    <t>$1.00</t>
  </si>
  <si>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</si>
  <si>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</si>
  <si>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</si>
  <si>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</si>
  <si>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</si>
  <si>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</si>
  <si>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</si>
  <si>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</si>
  <si>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</si>
  <si>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</si>
  <si>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</si>
  <si>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</si>
  <si>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</si>
  <si>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</si>
  <si>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</si>
  <si>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</si>
  <si>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</si>
  <si>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</si>
  <si>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</si>
  <si>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</si>
  <si>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</si>
  <si>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</si>
  <si>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</si>
  <si>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</si>
  <si>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</si>
  <si>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</si>
  <si>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</si>
  <si>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</si>
  <si>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</si>
  <si>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</si>
  <si>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</si>
  <si>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</si>
  <si>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</si>
  <si>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</si>
  <si>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</si>
  <si>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</si>
  <si>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</si>
  <si>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</si>
  <si>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</si>
  <si>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</si>
  <si>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</si>
  <si>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</si>
  <si>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</si>
  <si>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</si>
  <si>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</si>
  <si>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</si>
  <si>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</si>
  <si>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</si>
  <si>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110TH ST SE</t>
  </si>
  <si>
    <t>SWSW</t>
  </si>
  <si>
    <t>27</t>
  </si>
  <si>
    <t>120</t>
  </si>
  <si>
    <t>37</t>
  </si>
  <si>
    <t>SESE</t>
  </si>
  <si>
    <t>28</t>
  </si>
  <si>
    <t>NENE</t>
  </si>
  <si>
    <t>33</t>
  </si>
  <si>
    <t>NWNW</t>
  </si>
  <si>
    <t>34</t>
  </si>
  <si>
    <t>15-0207-000</t>
  </si>
  <si>
    <t>FINSTROM/DOUGLAS</t>
  </si>
  <si>
    <t>1060 160TH AVENUE SE</t>
  </si>
  <si>
    <t>KERKHOVEN MN 56252</t>
  </si>
  <si>
    <t>NWSW</t>
  </si>
  <si>
    <t>15-0208-000</t>
  </si>
  <si>
    <t>ERICKSON/ROBERT A</t>
  </si>
  <si>
    <t>607 REESE DRIVE</t>
  </si>
  <si>
    <t>COLLINSVILLE IL 62234</t>
  </si>
  <si>
    <t>15-0210-000</t>
  </si>
  <si>
    <t>NESE</t>
  </si>
  <si>
    <t>15-0215-000</t>
  </si>
  <si>
    <t>15-0225-000</t>
  </si>
  <si>
    <t>FINSTROM/KEITH A &amp; SHARON M</t>
  </si>
  <si>
    <t>PO BOX 456</t>
  </si>
  <si>
    <t>SENE</t>
  </si>
  <si>
    <t>15-0228-000</t>
  </si>
  <si>
    <t>WEIMERSKIRCH/MARY JO</t>
  </si>
  <si>
    <t>21993 53RD STREET NW</t>
  </si>
  <si>
    <t>SUNBURG MN 56289</t>
  </si>
  <si>
    <t>15-0230-000</t>
  </si>
  <si>
    <t>NWNE</t>
  </si>
  <si>
    <t>SWNE</t>
  </si>
  <si>
    <t>15-0231-000</t>
  </si>
  <si>
    <t>NENW</t>
  </si>
  <si>
    <t>SENW</t>
  </si>
  <si>
    <t>SWNW</t>
  </si>
  <si>
    <t>15-0232-000</t>
  </si>
  <si>
    <t>WEIMERSKIRCH/MARK</t>
  </si>
  <si>
    <t>1155 150TH AVE SE</t>
  </si>
  <si>
    <t>NESW</t>
  </si>
  <si>
    <t>150TH AVE SE</t>
  </si>
  <si>
    <t>TOTAL WATERSHED ACRES:</t>
  </si>
  <si>
    <t>PILLSBURY TWP RDS</t>
  </si>
  <si>
    <t>LYLE STAI 1185 160TH AVE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</si>
</sst>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workbookViewId="0">
      <selection activeCell="AS24" sqref="AS24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0.7109375" style="1" customWidth="1"/>
    <col min="4" max="4" width="25.7109375" style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hidden="1" customWidth="1"/>
    <col min="23" max="23" width="17.7109375" style="5" hidden="1" customWidth="1"/>
    <col min="24" max="24" width="17.7109375" style="2" hidden="1" customWidth="1"/>
    <col min="25" max="25" width="17.7109375" style="5" hidden="1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1" width="17.7109375" style="2" hidden="1" customWidth="1"/>
    <col min="32" max="32" width="17.7109375" style="5" hidden="1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customWidth="1"/>
    <col min="38" max="38" width="17.7109375" style="5" customWidth="1"/>
    <col min="39" max="39" width="17.7109375" style="3" customWidth="1"/>
    <col min="40" max="40" width="17.7109375" style="5" customWidth="1"/>
    <col min="41" max="41" width="17.7109375" style="2" customWidth="1"/>
    <col min="42" max="42" width="17.7109375" style="5" customWidth="1"/>
    <col min="43" max="43" width="17.7109375" style="2" customWidth="1"/>
    <col min="44" max="44" width="17.7109375" style="2" hidden="1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3925.8</v>
      </c>
      <c r="AN1" s="5">
        <v>6543</v>
      </c>
      <c r="AP1" s="5" t="s">
        <v>0</v>
      </c>
      <c r="AU1" s="5" t="s">
        <v>1</v>
      </c>
    </row>
    <row r="2" spans="1:47" ht="68.099999999999994" customHeight="1" x14ac:dyDescent="0.25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3" t="s">
        <v>14</v>
      </c>
      <c r="N2" s="14" t="s">
        <v>15</v>
      </c>
      <c r="O2" s="12" t="s">
        <v>16</v>
      </c>
      <c r="P2" s="15" t="s">
        <v>17</v>
      </c>
      <c r="Q2" s="12" t="s">
        <v>18</v>
      </c>
      <c r="R2" s="16" t="s">
        <v>19</v>
      </c>
      <c r="S2" s="12" t="s">
        <v>20</v>
      </c>
      <c r="T2" s="17" t="s">
        <v>21</v>
      </c>
      <c r="U2" s="12" t="s">
        <v>22</v>
      </c>
      <c r="V2" s="12" t="s">
        <v>23</v>
      </c>
      <c r="W2" s="12" t="s">
        <v>24</v>
      </c>
      <c r="X2" s="12" t="s">
        <v>25</v>
      </c>
      <c r="Y2" s="12" t="s">
        <v>26</v>
      </c>
      <c r="Z2" s="18" t="s">
        <v>27</v>
      </c>
      <c r="AA2" s="12" t="s">
        <v>28</v>
      </c>
      <c r="AB2" s="19" t="s">
        <v>29</v>
      </c>
      <c r="AC2" s="12" t="s">
        <v>30</v>
      </c>
      <c r="AD2" s="12" t="s">
        <v>31</v>
      </c>
      <c r="AE2" s="12" t="s">
        <v>32</v>
      </c>
      <c r="AF2" s="12" t="s">
        <v>33</v>
      </c>
      <c r="AG2" s="18" t="s">
        <v>34</v>
      </c>
      <c r="AH2" s="12" t="s">
        <v>35</v>
      </c>
      <c r="AI2" s="12" t="s">
        <v>36</v>
      </c>
      <c r="AJ2" s="12" t="s">
        <v>37</v>
      </c>
      <c r="AK2" s="13" t="s">
        <v>38</v>
      </c>
      <c r="AL2" s="12" t="s">
        <v>39</v>
      </c>
      <c r="AM2" s="13" t="s">
        <v>40</v>
      </c>
      <c r="AN2" s="12" t="s">
        <v>41</v>
      </c>
      <c r="AO2" s="12" t="s">
        <v>42</v>
      </c>
      <c r="AP2" s="12" t="s">
        <v>43</v>
      </c>
      <c r="AQ2" s="12" t="s">
        <v>44</v>
      </c>
      <c r="AR2" s="12" t="s">
        <v>45</v>
      </c>
      <c r="AS2" s="12" t="s">
        <v>46</v>
      </c>
      <c r="AT2" s="12" t="s">
        <v>47</v>
      </c>
      <c r="AU2" s="12" t="s">
        <v>48</v>
      </c>
    </row>
    <row r="3" spans="1:47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51</v>
      </c>
      <c r="G3" s="1" t="s">
        <v>52</v>
      </c>
      <c r="H3" s="1" t="s">
        <v>53</v>
      </c>
      <c r="I3" s="2">
        <v>119.49301048300001</v>
      </c>
      <c r="J3" s="2">
        <v>40.28</v>
      </c>
      <c r="K3" s="2">
        <f t="shared" ref="K3:K17" si="0">SUM(N3,P3,R3,T3,V3,X3,Z3,AB3,AE3,AG3,AI3)</f>
        <v>0.93</v>
      </c>
      <c r="L3" s="2">
        <f t="shared" ref="L3:L17" si="1">SUM(M3,AD3,AK3,AM3,AO3,AQ3,AR3)</f>
        <v>1.63</v>
      </c>
      <c r="M3" s="3">
        <v>1.63</v>
      </c>
      <c r="P3" s="6">
        <v>0.93</v>
      </c>
      <c r="Q3" s="5">
        <v>2013.6824999999999</v>
      </c>
      <c r="AL3" s="5" t="str">
        <f t="shared" ref="AL3:AL17" si="2">IF(AK3&gt;0,AK3*$AL$1,"")</f>
        <v/>
      </c>
      <c r="AN3" s="5" t="str">
        <f t="shared" ref="AN3:AN17" si="3">IF(AM3&gt;0,AM3*$AN$1,"")</f>
        <v/>
      </c>
      <c r="AP3" s="5" t="str">
        <f t="shared" ref="AP3:AP17" si="4">IF(AO3&gt;0,AO3*$AP$1,"")</f>
        <v/>
      </c>
      <c r="AS3" s="5">
        <f t="shared" ref="AS3:AS17" si="5">SUM(O3,Q3,S3,U3,W3,Y3,AA3,AC3,AF3,AH3,AJ3)</f>
        <v>2013.6824999999999</v>
      </c>
      <c r="AT3" s="11">
        <f>(AS3/$AS$21)*100</f>
        <v>0.53655533531095156</v>
      </c>
      <c r="AU3" s="5">
        <f t="shared" ref="AU3:AU20" si="6">(AT3/100)*$AU$1</f>
        <v>536.55533531095159</v>
      </c>
    </row>
    <row r="4" spans="1:47" x14ac:dyDescent="0.25">
      <c r="A4" s="1" t="s">
        <v>65</v>
      </c>
      <c r="B4" s="1" t="s">
        <v>66</v>
      </c>
      <c r="C4" s="1" t="s">
        <v>67</v>
      </c>
      <c r="D4" s="1" t="s">
        <v>68</v>
      </c>
      <c r="E4" s="1" t="s">
        <v>50</v>
      </c>
      <c r="F4" s="1" t="s">
        <v>51</v>
      </c>
      <c r="G4" s="1" t="s">
        <v>52</v>
      </c>
      <c r="H4" s="1" t="s">
        <v>53</v>
      </c>
      <c r="I4" s="2">
        <v>40.395316959200002</v>
      </c>
      <c r="J4" s="2">
        <v>39.4</v>
      </c>
      <c r="K4" s="2">
        <f t="shared" si="0"/>
        <v>19.669999999999998</v>
      </c>
      <c r="L4" s="2">
        <f t="shared" si="1"/>
        <v>0.09</v>
      </c>
      <c r="M4" s="3">
        <v>0.09</v>
      </c>
      <c r="N4" s="4">
        <v>7.46</v>
      </c>
      <c r="O4" s="5">
        <v>18788.009999999998</v>
      </c>
      <c r="P4" s="6">
        <v>11.56</v>
      </c>
      <c r="Q4" s="5">
        <v>25030.29</v>
      </c>
      <c r="R4" s="7">
        <v>0.65</v>
      </c>
      <c r="S4" s="5">
        <v>819.97500000000002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44638.275000000001</v>
      </c>
      <c r="AT4" s="11">
        <f>(AS4/$AS$21)*100</f>
        <v>11.894081917247366</v>
      </c>
      <c r="AU4" s="5">
        <f t="shared" si="6"/>
        <v>11894.081917247366</v>
      </c>
    </row>
    <row r="5" spans="1:47" x14ac:dyDescent="0.25">
      <c r="A5" s="1" t="s">
        <v>69</v>
      </c>
      <c r="B5" s="1" t="s">
        <v>61</v>
      </c>
      <c r="C5" s="1" t="s">
        <v>62</v>
      </c>
      <c r="D5" s="1" t="s">
        <v>63</v>
      </c>
      <c r="E5" s="1" t="s">
        <v>70</v>
      </c>
      <c r="F5" s="1" t="s">
        <v>55</v>
      </c>
      <c r="G5" s="1" t="s">
        <v>52</v>
      </c>
      <c r="H5" s="1" t="s">
        <v>53</v>
      </c>
      <c r="I5" s="2">
        <v>63.127564782599997</v>
      </c>
      <c r="J5" s="2">
        <v>40.56</v>
      </c>
      <c r="K5" s="2">
        <f t="shared" si="0"/>
        <v>0</v>
      </c>
      <c r="L5" s="2">
        <f t="shared" si="1"/>
        <v>0.71000000000000008</v>
      </c>
      <c r="M5" s="3">
        <v>0.68</v>
      </c>
      <c r="AL5" s="5" t="str">
        <f t="shared" si="2"/>
        <v/>
      </c>
      <c r="AN5" s="5" t="str">
        <f t="shared" si="3"/>
        <v/>
      </c>
      <c r="AO5" s="2">
        <v>0.02</v>
      </c>
      <c r="AP5" s="5">
        <f t="shared" si="4"/>
        <v>0.02</v>
      </c>
      <c r="AQ5" s="2">
        <v>0.01</v>
      </c>
      <c r="AS5" s="5">
        <f t="shared" si="5"/>
        <v>0</v>
      </c>
      <c r="AT5" s="11">
        <f>(AS5/$AS$21)*100</f>
        <v>0</v>
      </c>
      <c r="AU5" s="5">
        <f t="shared" si="6"/>
        <v>0</v>
      </c>
    </row>
    <row r="6" spans="1:47" x14ac:dyDescent="0.25">
      <c r="A6" s="1" t="s">
        <v>71</v>
      </c>
      <c r="B6" s="1" t="s">
        <v>66</v>
      </c>
      <c r="C6" s="1" t="s">
        <v>67</v>
      </c>
      <c r="D6" s="1" t="s">
        <v>68</v>
      </c>
      <c r="E6" s="1" t="s">
        <v>54</v>
      </c>
      <c r="F6" s="1" t="s">
        <v>55</v>
      </c>
      <c r="G6" s="1" t="s">
        <v>52</v>
      </c>
      <c r="H6" s="1" t="s">
        <v>53</v>
      </c>
      <c r="I6" s="2">
        <v>121.70446331300001</v>
      </c>
      <c r="J6" s="2">
        <v>39.409999999999997</v>
      </c>
      <c r="K6" s="2">
        <f t="shared" si="0"/>
        <v>16.450000000000003</v>
      </c>
      <c r="L6" s="2">
        <f t="shared" si="1"/>
        <v>0.16</v>
      </c>
      <c r="M6" s="3">
        <v>0.16</v>
      </c>
      <c r="N6" s="4">
        <v>1.59</v>
      </c>
      <c r="O6" s="5">
        <v>4004.415</v>
      </c>
      <c r="P6" s="6">
        <v>6.96</v>
      </c>
      <c r="Q6" s="5">
        <v>15070.14</v>
      </c>
      <c r="R6" s="7">
        <v>7.9</v>
      </c>
      <c r="S6" s="5">
        <v>9965.85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29040.404999999999</v>
      </c>
      <c r="AT6" s="11">
        <f>(AS6/$AS$21)*100</f>
        <v>7.7379548376374316</v>
      </c>
      <c r="AU6" s="5">
        <f t="shared" si="6"/>
        <v>7737.9548376374314</v>
      </c>
    </row>
    <row r="7" spans="1:47" x14ac:dyDescent="0.25">
      <c r="A7" s="1" t="s">
        <v>72</v>
      </c>
      <c r="B7" s="1" t="s">
        <v>73</v>
      </c>
      <c r="C7" s="1" t="s">
        <v>74</v>
      </c>
      <c r="D7" s="1" t="s">
        <v>63</v>
      </c>
      <c r="E7" s="1" t="s">
        <v>75</v>
      </c>
      <c r="F7" s="1" t="s">
        <v>57</v>
      </c>
      <c r="G7" s="1" t="s">
        <v>52</v>
      </c>
      <c r="H7" s="1" t="s">
        <v>53</v>
      </c>
      <c r="I7" s="2">
        <v>160.174653635</v>
      </c>
      <c r="J7" s="2">
        <v>39.130000000000003</v>
      </c>
      <c r="K7" s="2">
        <f t="shared" si="0"/>
        <v>28.419999999999998</v>
      </c>
      <c r="L7" s="2">
        <f t="shared" si="1"/>
        <v>0</v>
      </c>
      <c r="P7" s="6">
        <v>10.039999999999999</v>
      </c>
      <c r="Q7" s="5">
        <v>18115.924999999999</v>
      </c>
      <c r="R7" s="7">
        <v>16.22</v>
      </c>
      <c r="S7" s="5">
        <v>17051.275000000001</v>
      </c>
      <c r="T7" s="8">
        <v>2</v>
      </c>
      <c r="U7" s="5">
        <v>630.75</v>
      </c>
      <c r="AB7" s="10">
        <v>0.16</v>
      </c>
      <c r="AC7" s="5">
        <v>18.166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35816.115999999995</v>
      </c>
      <c r="AT7" s="11">
        <f>(AS7/$AS$21)*100</f>
        <v>9.5433754476765511</v>
      </c>
      <c r="AU7" s="5">
        <f t="shared" si="6"/>
        <v>9543.3754476765516</v>
      </c>
    </row>
    <row r="8" spans="1:47" x14ac:dyDescent="0.25">
      <c r="A8" s="1" t="s">
        <v>72</v>
      </c>
      <c r="B8" s="1" t="s">
        <v>73</v>
      </c>
      <c r="C8" s="1" t="s">
        <v>74</v>
      </c>
      <c r="D8" s="1" t="s">
        <v>63</v>
      </c>
      <c r="E8" s="1" t="s">
        <v>56</v>
      </c>
      <c r="F8" s="1" t="s">
        <v>57</v>
      </c>
      <c r="G8" s="1" t="s">
        <v>52</v>
      </c>
      <c r="H8" s="1" t="s">
        <v>53</v>
      </c>
      <c r="I8" s="2">
        <v>160.174653635</v>
      </c>
      <c r="J8" s="2">
        <v>38.19</v>
      </c>
      <c r="K8" s="2">
        <f t="shared" si="0"/>
        <v>29.94</v>
      </c>
      <c r="L8" s="2">
        <f t="shared" si="1"/>
        <v>0</v>
      </c>
      <c r="P8" s="6">
        <v>2.46</v>
      </c>
      <c r="Q8" s="5">
        <v>4474.8499999999995</v>
      </c>
      <c r="R8" s="7">
        <v>22.84</v>
      </c>
      <c r="S8" s="5">
        <v>24969.29</v>
      </c>
      <c r="T8" s="8">
        <v>4.6399999999999997</v>
      </c>
      <c r="U8" s="5">
        <v>1463.34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30907.48</v>
      </c>
      <c r="AT8" s="11">
        <f>(AS8/$AS$21)*100</f>
        <v>8.2354459032228426</v>
      </c>
      <c r="AU8" s="5">
        <f t="shared" si="6"/>
        <v>8235.4459032228442</v>
      </c>
    </row>
    <row r="9" spans="1:47" x14ac:dyDescent="0.25">
      <c r="A9" s="1" t="s">
        <v>76</v>
      </c>
      <c r="B9" s="1" t="s">
        <v>77</v>
      </c>
      <c r="C9" s="1" t="s">
        <v>78</v>
      </c>
      <c r="D9" s="1" t="s">
        <v>79</v>
      </c>
      <c r="E9" s="1" t="s">
        <v>70</v>
      </c>
      <c r="F9" s="1" t="s">
        <v>57</v>
      </c>
      <c r="G9" s="1" t="s">
        <v>52</v>
      </c>
      <c r="H9" s="1" t="s">
        <v>53</v>
      </c>
      <c r="I9" s="2">
        <v>159.73241070500001</v>
      </c>
      <c r="J9" s="2">
        <v>38.85</v>
      </c>
      <c r="K9" s="2">
        <f t="shared" si="0"/>
        <v>5.5699999999999994</v>
      </c>
      <c r="L9" s="2">
        <f t="shared" si="1"/>
        <v>0</v>
      </c>
      <c r="P9" s="6">
        <v>2.09</v>
      </c>
      <c r="Q9" s="5">
        <v>3771.1437500000002</v>
      </c>
      <c r="R9" s="7">
        <v>3.28</v>
      </c>
      <c r="S9" s="5">
        <v>3448.1</v>
      </c>
      <c r="AB9" s="10">
        <v>0.2</v>
      </c>
      <c r="AC9" s="5">
        <v>22.7075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7241.9512500000001</v>
      </c>
      <c r="AT9" s="11">
        <f>(AS9/$AS$21)*100</f>
        <v>1.9296525550822015</v>
      </c>
      <c r="AU9" s="5">
        <f t="shared" si="6"/>
        <v>1929.6525550822014</v>
      </c>
    </row>
    <row r="10" spans="1:47" x14ac:dyDescent="0.25">
      <c r="A10" s="1" t="s">
        <v>80</v>
      </c>
      <c r="B10" s="1" t="s">
        <v>61</v>
      </c>
      <c r="C10" s="1" t="s">
        <v>62</v>
      </c>
      <c r="D10" s="1" t="s">
        <v>63</v>
      </c>
      <c r="E10" s="1" t="s">
        <v>81</v>
      </c>
      <c r="F10" s="1" t="s">
        <v>59</v>
      </c>
      <c r="G10" s="1" t="s">
        <v>52</v>
      </c>
      <c r="H10" s="1" t="s">
        <v>53</v>
      </c>
      <c r="I10" s="2">
        <v>76.959372014899998</v>
      </c>
      <c r="J10" s="2">
        <v>38.44</v>
      </c>
      <c r="K10" s="2">
        <f t="shared" si="0"/>
        <v>0.5</v>
      </c>
      <c r="L10" s="2">
        <f t="shared" si="1"/>
        <v>0</v>
      </c>
      <c r="T10" s="8">
        <v>0.5</v>
      </c>
      <c r="U10" s="5">
        <v>189.22499999999999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189.22499999999999</v>
      </c>
      <c r="AT10" s="11">
        <f>(AS10/$AS$21)*100</f>
        <v>5.0419906476922169E-2</v>
      </c>
      <c r="AU10" s="5">
        <f t="shared" si="6"/>
        <v>50.419906476922165</v>
      </c>
    </row>
    <row r="11" spans="1:47" x14ac:dyDescent="0.25">
      <c r="A11" s="1" t="s">
        <v>80</v>
      </c>
      <c r="B11" s="1" t="s">
        <v>61</v>
      </c>
      <c r="C11" s="1" t="s">
        <v>62</v>
      </c>
      <c r="D11" s="1" t="s">
        <v>63</v>
      </c>
      <c r="E11" s="1" t="s">
        <v>82</v>
      </c>
      <c r="F11" s="1" t="s">
        <v>59</v>
      </c>
      <c r="G11" s="1" t="s">
        <v>52</v>
      </c>
      <c r="H11" s="1" t="s">
        <v>53</v>
      </c>
      <c r="I11" s="2">
        <v>76.959372014899998</v>
      </c>
      <c r="J11" s="2">
        <v>37.49</v>
      </c>
      <c r="K11" s="2">
        <f t="shared" si="0"/>
        <v>1.49</v>
      </c>
      <c r="L11" s="2">
        <f t="shared" si="1"/>
        <v>0</v>
      </c>
      <c r="T11" s="8">
        <v>1.49</v>
      </c>
      <c r="U11" s="5">
        <v>563.89050000000009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5"/>
        <v>563.89050000000009</v>
      </c>
      <c r="AT11" s="11">
        <f>(AS11/$AS$21)*100</f>
        <v>0.15025132130122809</v>
      </c>
      <c r="AU11" s="5">
        <f t="shared" si="6"/>
        <v>150.2513213012281</v>
      </c>
    </row>
    <row r="12" spans="1:47" x14ac:dyDescent="0.25">
      <c r="A12" s="1" t="s">
        <v>83</v>
      </c>
      <c r="B12" s="1" t="s">
        <v>61</v>
      </c>
      <c r="C12" s="1" t="s">
        <v>62</v>
      </c>
      <c r="D12" s="1" t="s">
        <v>63</v>
      </c>
      <c r="E12" s="1" t="s">
        <v>58</v>
      </c>
      <c r="F12" s="1" t="s">
        <v>59</v>
      </c>
      <c r="G12" s="1" t="s">
        <v>52</v>
      </c>
      <c r="H12" s="1" t="s">
        <v>53</v>
      </c>
      <c r="I12" s="2">
        <v>159.205398707</v>
      </c>
      <c r="J12" s="2">
        <v>38.380000000000003</v>
      </c>
      <c r="K12" s="2">
        <f t="shared" si="0"/>
        <v>37.090000000000003</v>
      </c>
      <c r="L12" s="2">
        <f t="shared" si="1"/>
        <v>0</v>
      </c>
      <c r="N12" s="4">
        <v>2.97</v>
      </c>
      <c r="O12" s="5">
        <v>7479.9450000000006</v>
      </c>
      <c r="P12" s="6">
        <v>19</v>
      </c>
      <c r="Q12" s="5">
        <v>40883.528749999998</v>
      </c>
      <c r="R12" s="7">
        <v>14.42</v>
      </c>
      <c r="S12" s="5">
        <v>17551.669999999998</v>
      </c>
      <c r="T12" s="8">
        <v>0.7</v>
      </c>
      <c r="U12" s="5">
        <v>264.91500000000002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5"/>
        <v>66180.058749999982</v>
      </c>
      <c r="AT12" s="11">
        <f>(AS12/$AS$21)*100</f>
        <v>17.633993250427871</v>
      </c>
      <c r="AU12" s="5">
        <f t="shared" si="6"/>
        <v>17633.993250427869</v>
      </c>
    </row>
    <row r="13" spans="1:47" x14ac:dyDescent="0.25">
      <c r="A13" s="1" t="s">
        <v>83</v>
      </c>
      <c r="B13" s="1" t="s">
        <v>61</v>
      </c>
      <c r="C13" s="1" t="s">
        <v>62</v>
      </c>
      <c r="D13" s="1" t="s">
        <v>63</v>
      </c>
      <c r="E13" s="1" t="s">
        <v>84</v>
      </c>
      <c r="F13" s="1" t="s">
        <v>59</v>
      </c>
      <c r="G13" s="1" t="s">
        <v>52</v>
      </c>
      <c r="H13" s="1" t="s">
        <v>53</v>
      </c>
      <c r="I13" s="2">
        <v>159.205398707</v>
      </c>
      <c r="J13" s="2">
        <v>37.47</v>
      </c>
      <c r="K13" s="2">
        <f t="shared" si="0"/>
        <v>26.340000000000003</v>
      </c>
      <c r="L13" s="2">
        <f t="shared" si="1"/>
        <v>0</v>
      </c>
      <c r="P13" s="6">
        <v>5.67</v>
      </c>
      <c r="Q13" s="5">
        <v>12276.967500000001</v>
      </c>
      <c r="R13" s="7">
        <v>12.96</v>
      </c>
      <c r="S13" s="5">
        <v>16349.04</v>
      </c>
      <c r="T13" s="8">
        <v>7.71</v>
      </c>
      <c r="U13" s="5">
        <v>2917.8494999999998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31543.857</v>
      </c>
      <c r="AT13" s="11">
        <f>(AS13/$AS$21)*100</f>
        <v>8.4050115992147258</v>
      </c>
      <c r="AU13" s="5">
        <f t="shared" si="6"/>
        <v>8405.0115992147257</v>
      </c>
    </row>
    <row r="14" spans="1:47" x14ac:dyDescent="0.25">
      <c r="A14" s="1" t="s">
        <v>83</v>
      </c>
      <c r="B14" s="1" t="s">
        <v>61</v>
      </c>
      <c r="C14" s="1" t="s">
        <v>62</v>
      </c>
      <c r="D14" s="1" t="s">
        <v>63</v>
      </c>
      <c r="E14" s="1" t="s">
        <v>85</v>
      </c>
      <c r="F14" s="1" t="s">
        <v>59</v>
      </c>
      <c r="G14" s="1" t="s">
        <v>52</v>
      </c>
      <c r="H14" s="1" t="s">
        <v>53</v>
      </c>
      <c r="I14" s="2">
        <v>159.205398707</v>
      </c>
      <c r="J14" s="2">
        <v>40.33</v>
      </c>
      <c r="K14" s="2">
        <f t="shared" si="0"/>
        <v>36.469999999999992</v>
      </c>
      <c r="L14" s="2">
        <f t="shared" si="1"/>
        <v>0</v>
      </c>
      <c r="P14" s="6">
        <v>2.54</v>
      </c>
      <c r="Q14" s="5">
        <v>5499.7349999999997</v>
      </c>
      <c r="R14" s="7">
        <v>15.95</v>
      </c>
      <c r="S14" s="5">
        <v>20120.924999999999</v>
      </c>
      <c r="T14" s="8">
        <v>17.829999999999998</v>
      </c>
      <c r="U14" s="5">
        <v>6747.7635</v>
      </c>
      <c r="AB14" s="10">
        <v>0.15</v>
      </c>
      <c r="AC14" s="5">
        <v>20.43675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32388.860250000002</v>
      </c>
      <c r="AT14" s="11">
        <f>(AS14/$AS$21)*100</f>
        <v>8.6301667575590013</v>
      </c>
      <c r="AU14" s="5">
        <f t="shared" si="6"/>
        <v>8630.1667575590018</v>
      </c>
    </row>
    <row r="15" spans="1:47" x14ac:dyDescent="0.25">
      <c r="A15" s="1" t="s">
        <v>83</v>
      </c>
      <c r="B15" s="1" t="s">
        <v>61</v>
      </c>
      <c r="C15" s="1" t="s">
        <v>62</v>
      </c>
      <c r="D15" s="1" t="s">
        <v>63</v>
      </c>
      <c r="E15" s="1" t="s">
        <v>86</v>
      </c>
      <c r="F15" s="1" t="s">
        <v>59</v>
      </c>
      <c r="G15" s="1" t="s">
        <v>52</v>
      </c>
      <c r="H15" s="1" t="s">
        <v>53</v>
      </c>
      <c r="I15" s="2">
        <v>159.205398707</v>
      </c>
      <c r="J15" s="2">
        <v>39.32</v>
      </c>
      <c r="K15" s="2">
        <f t="shared" si="0"/>
        <v>39.330000000000005</v>
      </c>
      <c r="L15" s="2">
        <f t="shared" si="1"/>
        <v>0</v>
      </c>
      <c r="N15" s="4">
        <v>12.44</v>
      </c>
      <c r="O15" s="5">
        <v>31980.752499999999</v>
      </c>
      <c r="P15" s="6">
        <v>17.62</v>
      </c>
      <c r="Q15" s="5">
        <v>39822.556250000001</v>
      </c>
      <c r="R15" s="7">
        <v>6.42</v>
      </c>
      <c r="S15" s="5">
        <v>8098.83</v>
      </c>
      <c r="T15" s="8">
        <v>0.24</v>
      </c>
      <c r="U15" s="5">
        <v>90.828000000000003</v>
      </c>
      <c r="Z15" s="9">
        <v>0.18</v>
      </c>
      <c r="AA15" s="5">
        <v>27.500699999999998</v>
      </c>
      <c r="AB15" s="10">
        <v>2.4300000000000002</v>
      </c>
      <c r="AC15" s="5">
        <v>349.46842500000002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80369.935874999996</v>
      </c>
      <c r="AT15" s="11">
        <f>(AS15/$AS$21)*100</f>
        <v>21.41495389284572</v>
      </c>
      <c r="AU15" s="5">
        <f>(AT15/100)*$AU$1</f>
        <v>21414.953892845719</v>
      </c>
    </row>
    <row r="16" spans="1:47" x14ac:dyDescent="0.25">
      <c r="A16" s="1" t="s">
        <v>87</v>
      </c>
      <c r="B16" s="1" t="s">
        <v>88</v>
      </c>
      <c r="C16" s="1" t="s">
        <v>89</v>
      </c>
      <c r="D16" s="1" t="s">
        <v>63</v>
      </c>
      <c r="E16" s="1" t="s">
        <v>64</v>
      </c>
      <c r="F16" s="1" t="s">
        <v>59</v>
      </c>
      <c r="G16" s="1" t="s">
        <v>52</v>
      </c>
      <c r="H16" s="1" t="s">
        <v>53</v>
      </c>
      <c r="I16" s="2">
        <v>159.744657338</v>
      </c>
      <c r="J16" s="2">
        <v>38.89</v>
      </c>
      <c r="K16" s="2">
        <f t="shared" si="0"/>
        <v>9.9</v>
      </c>
      <c r="L16" s="2">
        <f t="shared" si="1"/>
        <v>0</v>
      </c>
      <c r="Z16" s="9">
        <v>3.71</v>
      </c>
      <c r="AA16" s="5">
        <v>647.65410000000008</v>
      </c>
      <c r="AB16" s="10">
        <v>6.19</v>
      </c>
      <c r="AC16" s="5">
        <v>982.78059999999982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1630.4346999999998</v>
      </c>
      <c r="AT16" s="11">
        <f>(AS16/$AS$21)*100</f>
        <v>0.43443712559507802</v>
      </c>
      <c r="AU16" s="5">
        <f t="shared" si="6"/>
        <v>434.43712559507804</v>
      </c>
    </row>
    <row r="17" spans="1:47" x14ac:dyDescent="0.25">
      <c r="A17" s="1" t="s">
        <v>87</v>
      </c>
      <c r="B17" s="1" t="s">
        <v>88</v>
      </c>
      <c r="C17" s="1" t="s">
        <v>89</v>
      </c>
      <c r="D17" s="1" t="s">
        <v>63</v>
      </c>
      <c r="E17" s="1" t="s">
        <v>90</v>
      </c>
      <c r="F17" s="1" t="s">
        <v>59</v>
      </c>
      <c r="G17" s="1" t="s">
        <v>52</v>
      </c>
      <c r="H17" s="1" t="s">
        <v>53</v>
      </c>
      <c r="I17" s="2">
        <v>159.744657338</v>
      </c>
      <c r="J17" s="2">
        <v>39.94</v>
      </c>
      <c r="K17" s="2">
        <f t="shared" si="0"/>
        <v>2.1</v>
      </c>
      <c r="L17" s="2">
        <f t="shared" si="1"/>
        <v>0</v>
      </c>
      <c r="T17" s="8">
        <v>0.03</v>
      </c>
      <c r="U17" s="5">
        <v>11.3535</v>
      </c>
      <c r="Z17" s="9">
        <v>1.73</v>
      </c>
      <c r="AA17" s="5">
        <v>276.26850000000002</v>
      </c>
      <c r="AB17" s="10">
        <v>0.34</v>
      </c>
      <c r="AC17" s="5">
        <v>46.323300000000003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333.94530000000003</v>
      </c>
      <c r="AT17" s="11">
        <f>(AS17/$AS$21)*100</f>
        <v>8.8981322734351803E-2</v>
      </c>
      <c r="AU17" s="5">
        <f t="shared" si="6"/>
        <v>88.981322734351807</v>
      </c>
    </row>
    <row r="18" spans="1:47" x14ac:dyDescent="0.25">
      <c r="B18" s="29" t="s">
        <v>93</v>
      </c>
      <c r="AS18" s="5">
        <f t="shared" ref="AS18:AS19" si="7">SUM(O18,Q18,S18,U18,W18,Y18,AA18,AC18,AF18,AH18,AJ18)</f>
        <v>0</v>
      </c>
      <c r="AT18" s="11">
        <f>(AS18/$AS$21)*100</f>
        <v>0</v>
      </c>
      <c r="AU18" s="5">
        <f t="shared" si="6"/>
        <v>0</v>
      </c>
    </row>
    <row r="19" spans="1:47" x14ac:dyDescent="0.25">
      <c r="B19" s="1" t="s">
        <v>91</v>
      </c>
      <c r="C19" s="1" t="s">
        <v>94</v>
      </c>
      <c r="D19" s="1" t="s">
        <v>63</v>
      </c>
      <c r="J19" s="2">
        <v>5.29</v>
      </c>
      <c r="K19" s="2">
        <v>4.75</v>
      </c>
      <c r="L19" s="2">
        <v>0</v>
      </c>
      <c r="AG19" s="9">
        <v>4.75</v>
      </c>
      <c r="AH19" s="5">
        <v>7659.21</v>
      </c>
      <c r="AS19" s="5">
        <f>SUM(O19,Q19,S19,U19,W19,Y19,AA19,AC19,AF19,AH19,AJ19)</f>
        <v>7659.21</v>
      </c>
      <c r="AT19" s="11">
        <f>(AS19/$AS$21)*100</f>
        <v>2.0408331451293806</v>
      </c>
      <c r="AU19" s="5">
        <f>(AT19/100)*$AU$1</f>
        <v>2040.8331451293807</v>
      </c>
    </row>
    <row r="20" spans="1:47" ht="15.75" thickBot="1" x14ac:dyDescent="0.3">
      <c r="B20" s="1" t="s">
        <v>49</v>
      </c>
      <c r="C20" s="1" t="s">
        <v>94</v>
      </c>
      <c r="D20" s="1" t="s">
        <v>63</v>
      </c>
      <c r="J20" s="2">
        <v>2.89</v>
      </c>
      <c r="K20" s="2">
        <v>2.76</v>
      </c>
      <c r="L20" s="2">
        <v>0</v>
      </c>
      <c r="AG20" s="9">
        <v>2.76</v>
      </c>
      <c r="AH20" s="5">
        <v>4780.87</v>
      </c>
      <c r="AS20" s="5">
        <f t="shared" ref="AS20" si="8">SUM(O20,Q20,S20,U20,W20,Y20,AA20,AC20,AF20,AH20,AJ20)</f>
        <v>4780.87</v>
      </c>
      <c r="AT20" s="11">
        <f>(AS20/$AS$21)*100</f>
        <v>1.2738856825383691</v>
      </c>
      <c r="AU20" s="5">
        <f t="shared" si="6"/>
        <v>1273.8856825383691</v>
      </c>
    </row>
    <row r="21" spans="1:47" ht="15.75" thickTop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>
        <f>SUM(K3:K19)</f>
        <v>258.95000000000005</v>
      </c>
      <c r="L21" s="20">
        <f>SUM(L3:L19)</f>
        <v>2.5900000000000003</v>
      </c>
      <c r="M21" s="21">
        <f>SUM(M3:M19)</f>
        <v>2.56</v>
      </c>
      <c r="N21" s="22">
        <f>SUM(N3:N19)</f>
        <v>24.46</v>
      </c>
      <c r="O21" s="23">
        <f>SUM(O3:O19)</f>
        <v>62253.122499999998</v>
      </c>
      <c r="P21" s="24">
        <f>SUM(P3:P19)</f>
        <v>78.87</v>
      </c>
      <c r="Q21" s="23">
        <f>SUM(Q3:Q19)</f>
        <v>166958.81875000001</v>
      </c>
      <c r="R21" s="25">
        <f>SUM(R3:R19)</f>
        <v>100.64000000000001</v>
      </c>
      <c r="S21" s="23">
        <f>SUM(S3:S19)</f>
        <v>118374.95500000002</v>
      </c>
      <c r="T21" s="26">
        <f>SUM(T3:T19)</f>
        <v>35.14</v>
      </c>
      <c r="U21" s="23">
        <f>SUM(U3:U19)</f>
        <v>12879.914999999997</v>
      </c>
      <c r="V21" s="20">
        <f>SUM(V3:V19)</f>
        <v>0</v>
      </c>
      <c r="W21" s="23">
        <f>SUM(W3:W19)</f>
        <v>0</v>
      </c>
      <c r="X21" s="20">
        <f>SUM(X3:X19)</f>
        <v>0</v>
      </c>
      <c r="Y21" s="23">
        <f>SUM(Y3:Y19)</f>
        <v>0</v>
      </c>
      <c r="Z21" s="27">
        <f>SUM(Z3:Z19)</f>
        <v>5.62</v>
      </c>
      <c r="AA21" s="23">
        <f>SUM(AA3:AA19)</f>
        <v>951.42330000000015</v>
      </c>
      <c r="AB21" s="28">
        <f>SUM(AB3:AB19)</f>
        <v>9.4700000000000006</v>
      </c>
      <c r="AC21" s="23">
        <f>SUM(AC3:AC19)</f>
        <v>1439.8825749999999</v>
      </c>
      <c r="AD21" s="20">
        <f>SUM(AD3:AD19)</f>
        <v>0</v>
      </c>
      <c r="AE21" s="20">
        <f>SUM(AE3:AE19)</f>
        <v>0</v>
      </c>
      <c r="AF21" s="23">
        <f>SUM(AF3:AF19)</f>
        <v>0</v>
      </c>
      <c r="AG21" s="27">
        <f>SUM(AG3:AG19)</f>
        <v>4.75</v>
      </c>
      <c r="AH21" s="23">
        <f>SUM(AH3:AH19)</f>
        <v>7659.21</v>
      </c>
      <c r="AI21" s="20">
        <f>SUM(AI3:AI19)</f>
        <v>0</v>
      </c>
      <c r="AJ21" s="23">
        <f>SUM(AJ3:AJ19)</f>
        <v>0</v>
      </c>
      <c r="AK21" s="21">
        <f>SUM(AK3:AK19)</f>
        <v>0</v>
      </c>
      <c r="AL21" s="23">
        <f>SUM(AL3:AL19)</f>
        <v>0</v>
      </c>
      <c r="AM21" s="21">
        <f>SUM(AM3:AM19)</f>
        <v>0</v>
      </c>
      <c r="AN21" s="23">
        <f>SUM(AN3:AN19)</f>
        <v>0</v>
      </c>
      <c r="AO21" s="20">
        <f>SUM(AO3:AO19)</f>
        <v>0.02</v>
      </c>
      <c r="AP21" s="23">
        <f>SUM(AP3:AP19)</f>
        <v>0.02</v>
      </c>
      <c r="AQ21" s="20">
        <f>SUM(AQ3:AQ19)</f>
        <v>0.01</v>
      </c>
      <c r="AR21" s="20">
        <f>SUM(AR3:AR19)</f>
        <v>0</v>
      </c>
      <c r="AS21" s="23">
        <f>SUM(AS3:AS20)</f>
        <v>375298.19712500001</v>
      </c>
      <c r="AT21" s="20">
        <f>SUM(AT3:AT20)</f>
        <v>100</v>
      </c>
      <c r="AU21" s="23">
        <f>SUM(AU3:AU20)</f>
        <v>100000</v>
      </c>
    </row>
    <row r="24" spans="1:47" x14ac:dyDescent="0.25">
      <c r="B24" s="29" t="s">
        <v>92</v>
      </c>
      <c r="C24" s="1">
        <f>SUM(K21,L21)</f>
        <v>261.54000000000002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David Orthengren</cp:lastModifiedBy>
  <dcterms:created xsi:type="dcterms:W3CDTF">2023-09-06T20:15:34Z</dcterms:created>
  <dcterms:modified xsi:type="dcterms:W3CDTF">2023-09-26T14:47:44Z</dcterms:modified>
</cp:coreProperties>
</file>