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36\GIS\Data\3_Tabular_Reports\Group_2\CD18\Tabular\"/>
    </mc:Choice>
  </mc:AlternateContent>
  <xr:revisionPtr revIDLastSave="0" documentId="13_ncr:1_{C19B0061-B119-49F9-83F4-B18466B035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6" i="1" l="1"/>
  <c r="AS34" i="1"/>
  <c r="AS35" i="1"/>
  <c r="AS32" i="1"/>
  <c r="AS33" i="1"/>
  <c r="AS22" i="1"/>
  <c r="AR37" i="1"/>
  <c r="AQ37" i="1"/>
  <c r="AO37" i="1"/>
  <c r="AM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AS31" i="1"/>
  <c r="AP31" i="1"/>
  <c r="AN31" i="1"/>
  <c r="AL31" i="1"/>
  <c r="L31" i="1"/>
  <c r="K31" i="1"/>
  <c r="AS30" i="1"/>
  <c r="AP30" i="1"/>
  <c r="AN30" i="1"/>
  <c r="AL30" i="1"/>
  <c r="L30" i="1"/>
  <c r="K30" i="1"/>
  <c r="AS29" i="1"/>
  <c r="AP29" i="1"/>
  <c r="AN29" i="1"/>
  <c r="AL29" i="1"/>
  <c r="L29" i="1"/>
  <c r="K29" i="1"/>
  <c r="AS28" i="1"/>
  <c r="AP28" i="1"/>
  <c r="AN28" i="1"/>
  <c r="AL28" i="1"/>
  <c r="L28" i="1"/>
  <c r="K28" i="1"/>
  <c r="AS27" i="1"/>
  <c r="AP27" i="1"/>
  <c r="AL27" i="1"/>
  <c r="L27" i="1"/>
  <c r="K27" i="1"/>
  <c r="AS26" i="1"/>
  <c r="AP26" i="1"/>
  <c r="AN26" i="1"/>
  <c r="AL26" i="1"/>
  <c r="L26" i="1"/>
  <c r="K26" i="1"/>
  <c r="AS25" i="1"/>
  <c r="AP25" i="1"/>
  <c r="AN25" i="1"/>
  <c r="AL25" i="1"/>
  <c r="L25" i="1"/>
  <c r="K25" i="1"/>
  <c r="AS24" i="1"/>
  <c r="AP24" i="1"/>
  <c r="AN24" i="1"/>
  <c r="AL24" i="1"/>
  <c r="L24" i="1"/>
  <c r="K24" i="1"/>
  <c r="AS23" i="1"/>
  <c r="AP23" i="1"/>
  <c r="AN23" i="1"/>
  <c r="AL23" i="1"/>
  <c r="L23" i="1"/>
  <c r="K23" i="1"/>
  <c r="AP22" i="1"/>
  <c r="AN22" i="1"/>
  <c r="AL22" i="1"/>
  <c r="L22" i="1"/>
  <c r="K22" i="1"/>
  <c r="AS21" i="1"/>
  <c r="AP21" i="1"/>
  <c r="AN21" i="1"/>
  <c r="AL21" i="1"/>
  <c r="L21" i="1"/>
  <c r="K21" i="1"/>
  <c r="AS20" i="1"/>
  <c r="AP20" i="1"/>
  <c r="AN20" i="1"/>
  <c r="AL20" i="1"/>
  <c r="L20" i="1"/>
  <c r="K20" i="1"/>
  <c r="AS19" i="1"/>
  <c r="AP19" i="1"/>
  <c r="AN19" i="1"/>
  <c r="AL19" i="1"/>
  <c r="L19" i="1"/>
  <c r="K19" i="1"/>
  <c r="AS18" i="1"/>
  <c r="AP18" i="1"/>
  <c r="AN18" i="1"/>
  <c r="AL18" i="1"/>
  <c r="L18" i="1"/>
  <c r="K18" i="1"/>
  <c r="AS17" i="1"/>
  <c r="AP17" i="1"/>
  <c r="AN17" i="1"/>
  <c r="AL17" i="1"/>
  <c r="L17" i="1"/>
  <c r="K17" i="1"/>
  <c r="AS16" i="1"/>
  <c r="AP16" i="1"/>
  <c r="AN16" i="1"/>
  <c r="AL16" i="1"/>
  <c r="L16" i="1"/>
  <c r="K16" i="1"/>
  <c r="AS15" i="1"/>
  <c r="AP15" i="1"/>
  <c r="AN15" i="1"/>
  <c r="AL15" i="1"/>
  <c r="L15" i="1"/>
  <c r="K15" i="1"/>
  <c r="AS14" i="1"/>
  <c r="AP14" i="1"/>
  <c r="AN14" i="1"/>
  <c r="AL14" i="1"/>
  <c r="L14" i="1"/>
  <c r="K14" i="1"/>
  <c r="AS13" i="1"/>
  <c r="AP13" i="1"/>
  <c r="AN13" i="1"/>
  <c r="AL13" i="1"/>
  <c r="L13" i="1"/>
  <c r="K13" i="1"/>
  <c r="AS12" i="1"/>
  <c r="AP12" i="1"/>
  <c r="AN12" i="1"/>
  <c r="AL12" i="1"/>
  <c r="L12" i="1"/>
  <c r="K12" i="1"/>
  <c r="AS11" i="1"/>
  <c r="AP11" i="1"/>
  <c r="AN11" i="1"/>
  <c r="AL11" i="1"/>
  <c r="L11" i="1"/>
  <c r="K11" i="1"/>
  <c r="AS10" i="1"/>
  <c r="AP10" i="1"/>
  <c r="AN10" i="1"/>
  <c r="AL10" i="1"/>
  <c r="L10" i="1"/>
  <c r="K10" i="1"/>
  <c r="AS9" i="1"/>
  <c r="AP9" i="1"/>
  <c r="AN9" i="1"/>
  <c r="AL9" i="1"/>
  <c r="L9" i="1"/>
  <c r="K9" i="1"/>
  <c r="AS8" i="1"/>
  <c r="AP8" i="1"/>
  <c r="AN8" i="1"/>
  <c r="AL8" i="1"/>
  <c r="L8" i="1"/>
  <c r="K8" i="1"/>
  <c r="AS7" i="1"/>
  <c r="AP7" i="1"/>
  <c r="AN7" i="1"/>
  <c r="AL7" i="1"/>
  <c r="L7" i="1"/>
  <c r="K7" i="1"/>
  <c r="AS6" i="1"/>
  <c r="AP6" i="1"/>
  <c r="AN6" i="1"/>
  <c r="AL6" i="1"/>
  <c r="L6" i="1"/>
  <c r="K6" i="1"/>
  <c r="AS5" i="1"/>
  <c r="AP5" i="1"/>
  <c r="AN5" i="1"/>
  <c r="AL5" i="1"/>
  <c r="L5" i="1"/>
  <c r="K5" i="1"/>
  <c r="AS4" i="1"/>
  <c r="AP4" i="1"/>
  <c r="AN4" i="1"/>
  <c r="AL4" i="1"/>
  <c r="L4" i="1"/>
  <c r="K4" i="1"/>
  <c r="AS3" i="1"/>
  <c r="AS37" i="1" s="1"/>
  <c r="AP3" i="1"/>
  <c r="AN3" i="1"/>
  <c r="AL3" i="1"/>
  <c r="L3" i="1"/>
  <c r="K3" i="1"/>
  <c r="AT33" i="1" l="1"/>
  <c r="AU33" i="1" s="1"/>
  <c r="K37" i="1"/>
  <c r="AP37" i="1"/>
  <c r="AL37" i="1"/>
  <c r="L37" i="1"/>
  <c r="AN37" i="1"/>
  <c r="AT36" i="1" l="1"/>
  <c r="AU36" i="1" s="1"/>
  <c r="AT32" i="1"/>
  <c r="AU32" i="1" s="1"/>
  <c r="AT10" i="1"/>
  <c r="AU10" i="1" s="1"/>
  <c r="AT35" i="1"/>
  <c r="AU35" i="1" s="1"/>
  <c r="AT34" i="1"/>
  <c r="AU34" i="1" s="1"/>
  <c r="C40" i="1"/>
  <c r="AT19" i="1"/>
  <c r="AU19" i="1" s="1"/>
  <c r="AT21" i="1"/>
  <c r="AU21" i="1" s="1"/>
  <c r="AT24" i="1"/>
  <c r="AU24" i="1" s="1"/>
  <c r="AT14" i="1"/>
  <c r="AU14" i="1" s="1"/>
  <c r="AT18" i="1"/>
  <c r="AU18" i="1" s="1"/>
  <c r="AT7" i="1"/>
  <c r="AU7" i="1" s="1"/>
  <c r="AT30" i="1"/>
  <c r="AU30" i="1" s="1"/>
  <c r="AT31" i="1"/>
  <c r="AU31" i="1" s="1"/>
  <c r="AT9" i="1"/>
  <c r="AU9" i="1" s="1"/>
  <c r="AT28" i="1"/>
  <c r="AU28" i="1" s="1"/>
  <c r="AT22" i="1"/>
  <c r="AU22" i="1" s="1"/>
  <c r="AT25" i="1"/>
  <c r="AU25" i="1" s="1"/>
  <c r="AT17" i="1"/>
  <c r="AU17" i="1" s="1"/>
  <c r="AT26" i="1"/>
  <c r="AU26" i="1" s="1"/>
  <c r="AT6" i="1"/>
  <c r="AU6" i="1" s="1"/>
  <c r="AT20" i="1"/>
  <c r="AU20" i="1" s="1"/>
  <c r="AT15" i="1"/>
  <c r="AU15" i="1" s="1"/>
  <c r="AT16" i="1"/>
  <c r="AU16" i="1" s="1"/>
  <c r="AT29" i="1"/>
  <c r="AU29" i="1" s="1"/>
  <c r="AT11" i="1"/>
  <c r="AU11" i="1" s="1"/>
  <c r="AT3" i="1"/>
  <c r="AT27" i="1"/>
  <c r="AU27" i="1" s="1"/>
  <c r="AT12" i="1"/>
  <c r="AU12" i="1" s="1"/>
  <c r="AT5" i="1"/>
  <c r="AU5" i="1" s="1"/>
  <c r="AT23" i="1"/>
  <c r="AU23" i="1" s="1"/>
  <c r="AT13" i="1"/>
  <c r="AU13" i="1" s="1"/>
  <c r="AT4" i="1"/>
  <c r="AU4" i="1" s="1"/>
  <c r="AT8" i="1"/>
  <c r="AU8" i="1" s="1"/>
  <c r="AU3" i="1" l="1"/>
  <c r="AT37" i="1"/>
  <c r="AU37" i="1"/>
</calcChain>
</file>

<file path=xl/sharedStrings.xml><?xml version="1.0" encoding="utf-8"?>
<sst xmlns="http://schemas.openxmlformats.org/spreadsheetml/2006/main" count="293" uniqueCount="123">
  <si>
    <t>$1.00</t>
  </si>
  <si>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</si>
  <si>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</si>
  <si>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</si>
  <si>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</si>
  <si>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</si>
  <si>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</si>
  <si>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</si>
  <si>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</si>
  <si>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</si>
  <si>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</si>
  <si>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</si>
  <si>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</si>
  <si>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</si>
  <si>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</si>
  <si>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</si>
  <si>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</si>
  <si>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</si>
  <si>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</si>
  <si>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</si>
  <si>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</si>
  <si>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</si>
  <si>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</si>
  <si>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</si>
  <si>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</si>
  <si>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</si>
  <si>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</si>
  <si>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</si>
  <si>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</si>
  <si>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</si>
  <si>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</si>
  <si>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</si>
  <si>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</si>
  <si>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</si>
  <si>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</si>
  <si>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</si>
  <si>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</si>
  <si>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</si>
  <si>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</si>
  <si>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</si>
  <si>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</si>
  <si>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</si>
  <si>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</si>
  <si>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</si>
  <si>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</si>
  <si>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</si>
  <si>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</si>
  <si>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</si>
  <si>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</si>
  <si>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02-0078-000</t>
  </si>
  <si>
    <t>HERFINDAHL/ERLAND &amp; ESTHER</t>
  </si>
  <si>
    <t>1803 GLENDALE HILLS DRIVE</t>
  </si>
  <si>
    <t>ROCHESTER MN 55906</t>
  </si>
  <si>
    <t>SESE</t>
  </si>
  <si>
    <t>16</t>
  </si>
  <si>
    <t>122</t>
  </si>
  <si>
    <t>39</t>
  </si>
  <si>
    <t>02-0110-000</t>
  </si>
  <si>
    <t>HERFINDAHL/REUBEN H</t>
  </si>
  <si>
    <t>102 N 8TH STREET</t>
  </si>
  <si>
    <t>RIVER FALLS WI 54022</t>
  </si>
  <si>
    <t>NENE</t>
  </si>
  <si>
    <t>21</t>
  </si>
  <si>
    <t>02-0111-100</t>
  </si>
  <si>
    <t>HERFINDAHL FARMS LLC</t>
  </si>
  <si>
    <t>520 27TH AVENUE NE</t>
  </si>
  <si>
    <t>BENSON MN 56215</t>
  </si>
  <si>
    <t>NWSE</t>
  </si>
  <si>
    <t>NESE</t>
  </si>
  <si>
    <t>SENE</t>
  </si>
  <si>
    <t>02-0115-000</t>
  </si>
  <si>
    <t>FAHL/JONATHAN &amp; SHERRI</t>
  </si>
  <si>
    <t>340 30TH AVENUE NE</t>
  </si>
  <si>
    <t>SWSE</t>
  </si>
  <si>
    <t>02-0117-000</t>
  </si>
  <si>
    <t>HAGEN/D LOANN/ETAL</t>
  </si>
  <si>
    <t>2015 WISCONSIN AVENUE</t>
  </si>
  <si>
    <t>NWNE</t>
  </si>
  <si>
    <t>22</t>
  </si>
  <si>
    <t>SWNE</t>
  </si>
  <si>
    <t>02-0118-000</t>
  </si>
  <si>
    <t>NWNW</t>
  </si>
  <si>
    <t>NENW</t>
  </si>
  <si>
    <t>02-0119-000</t>
  </si>
  <si>
    <t>SENW</t>
  </si>
  <si>
    <t>SWNW</t>
  </si>
  <si>
    <t>02-0120-000</t>
  </si>
  <si>
    <t>HOLLEMAN/JAMES &amp; KATHRYN/AND</t>
  </si>
  <si>
    <t>507 MEADOW LANE</t>
  </si>
  <si>
    <t>NWSW</t>
  </si>
  <si>
    <t>NESW</t>
  </si>
  <si>
    <t>SWSW</t>
  </si>
  <si>
    <t>02-0120-100</t>
  </si>
  <si>
    <t>ERENBERG/WILLIAM B/ETAL</t>
  </si>
  <si>
    <t>2045 MCKINNEY AVENUE</t>
  </si>
  <si>
    <t>02-0121-000</t>
  </si>
  <si>
    <t>LAGRED ETAL/JUANITA</t>
  </si>
  <si>
    <t>465 60TH STREET NE</t>
  </si>
  <si>
    <t>SESW</t>
  </si>
  <si>
    <t>02-0121-100</t>
  </si>
  <si>
    <t>HENRIKSEN/NEIL A &amp; LORI E</t>
  </si>
  <si>
    <t>340 40TH STREET NE</t>
  </si>
  <si>
    <t>02-0143-000</t>
  </si>
  <si>
    <t>SONNABEND/TODD &amp; MICHELE</t>
  </si>
  <si>
    <t>720 HWY 29 NE</t>
  </si>
  <si>
    <t>27</t>
  </si>
  <si>
    <t>02-0144-000</t>
  </si>
  <si>
    <t>LARSON/BRUCE J &amp; JULIE L</t>
  </si>
  <si>
    <t>25797 SILVER BEACH ROAD</t>
  </si>
  <si>
    <t>GLENWOOD MN 56334</t>
  </si>
  <si>
    <t>02-0145-000</t>
  </si>
  <si>
    <t>02-0145-100</t>
  </si>
  <si>
    <t>02-0146-000</t>
  </si>
  <si>
    <t>28</t>
  </si>
  <si>
    <t>02-0146-100</t>
  </si>
  <si>
    <t>35TH AVE NE</t>
  </si>
  <si>
    <t>45TH ST NE</t>
  </si>
  <si>
    <t>CR 25</t>
  </si>
  <si>
    <t>P.O. BOX 241 1635 HOBAN AVENUE</t>
  </si>
  <si>
    <t>TOTAL WATERSHED ACRES:</t>
  </si>
  <si>
    <t>SWIFT CTY RDS</t>
  </si>
  <si>
    <t>BENSON TWP RDS</t>
  </si>
  <si>
    <t>GRANT HERFINDAHL 520 27TH AVENUE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</si>
</sst>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0"/>
  <sheetViews>
    <sheetView tabSelected="1" topLeftCell="A3" workbookViewId="0">
      <selection activeCell="C39" sqref="C39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3.85546875" style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hidden="1" customWidth="1"/>
    <col min="38" max="38" width="17.7109375" style="5" hidden="1" customWidth="1"/>
    <col min="39" max="39" width="17.7109375" style="3" hidden="1" customWidth="1"/>
    <col min="40" max="40" width="17.7109375" style="5" hidden="1" customWidth="1"/>
    <col min="41" max="41" width="17.7109375" style="2" hidden="1" customWidth="1"/>
    <col min="42" max="42" width="17.7109375" style="5" hidden="1" customWidth="1"/>
    <col min="43" max="44" width="17.7109375" style="2" hidden="1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2515.1999999999998</v>
      </c>
      <c r="AN1" s="5">
        <v>4192</v>
      </c>
      <c r="AP1" s="5" t="s">
        <v>0</v>
      </c>
      <c r="AU1" s="5" t="s">
        <v>1</v>
      </c>
    </row>
    <row r="2" spans="1:47" ht="68.099999999999994" customHeight="1" x14ac:dyDescent="0.25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3" t="s">
        <v>14</v>
      </c>
      <c r="N2" s="14" t="s">
        <v>15</v>
      </c>
      <c r="O2" s="12" t="s">
        <v>16</v>
      </c>
      <c r="P2" s="15" t="s">
        <v>17</v>
      </c>
      <c r="Q2" s="12" t="s">
        <v>18</v>
      </c>
      <c r="R2" s="16" t="s">
        <v>19</v>
      </c>
      <c r="S2" s="12" t="s">
        <v>20</v>
      </c>
      <c r="T2" s="17" t="s">
        <v>21</v>
      </c>
      <c r="U2" s="12" t="s">
        <v>22</v>
      </c>
      <c r="V2" s="12" t="s">
        <v>23</v>
      </c>
      <c r="W2" s="12" t="s">
        <v>24</v>
      </c>
      <c r="X2" s="12" t="s">
        <v>25</v>
      </c>
      <c r="Y2" s="12" t="s">
        <v>26</v>
      </c>
      <c r="Z2" s="18" t="s">
        <v>27</v>
      </c>
      <c r="AA2" s="12" t="s">
        <v>28</v>
      </c>
      <c r="AB2" s="19" t="s">
        <v>29</v>
      </c>
      <c r="AC2" s="12" t="s">
        <v>30</v>
      </c>
      <c r="AD2" s="12" t="s">
        <v>31</v>
      </c>
      <c r="AE2" s="12" t="s">
        <v>32</v>
      </c>
      <c r="AF2" s="12" t="s">
        <v>33</v>
      </c>
      <c r="AG2" s="18" t="s">
        <v>34</v>
      </c>
      <c r="AH2" s="12" t="s">
        <v>35</v>
      </c>
      <c r="AI2" s="12" t="s">
        <v>36</v>
      </c>
      <c r="AJ2" s="12" t="s">
        <v>37</v>
      </c>
      <c r="AK2" s="13" t="s">
        <v>38</v>
      </c>
      <c r="AL2" s="12" t="s">
        <v>39</v>
      </c>
      <c r="AM2" s="13" t="s">
        <v>40</v>
      </c>
      <c r="AN2" s="12" t="s">
        <v>41</v>
      </c>
      <c r="AO2" s="12" t="s">
        <v>42</v>
      </c>
      <c r="AP2" s="12" t="s">
        <v>43</v>
      </c>
      <c r="AQ2" s="12" t="s">
        <v>44</v>
      </c>
      <c r="AR2" s="12" t="s">
        <v>45</v>
      </c>
      <c r="AS2" s="12" t="s">
        <v>46</v>
      </c>
      <c r="AT2" s="12" t="s">
        <v>47</v>
      </c>
      <c r="AU2" s="12" t="s">
        <v>48</v>
      </c>
    </row>
    <row r="3" spans="1:47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2">
        <v>68.008727250999996</v>
      </c>
      <c r="J3" s="2">
        <v>39.99</v>
      </c>
      <c r="K3" s="2">
        <f t="shared" ref="K3:K31" si="0">SUM(N3,P3,R3,T3,V3,X3,Z3,AB3,AE3,AG3,AI3)</f>
        <v>0.8</v>
      </c>
      <c r="L3" s="2">
        <f t="shared" ref="L3:L31" si="1">SUM(M3,AD3,AK3,AM3,AO3,AQ3,AR3)</f>
        <v>0</v>
      </c>
      <c r="T3" s="8">
        <v>0.8</v>
      </c>
      <c r="U3" s="5">
        <v>81.360000000000014</v>
      </c>
      <c r="AL3" s="5" t="str">
        <f t="shared" ref="AL3:AL31" si="2">IF(AK3&gt;0,AK3*$AL$1,"")</f>
        <v/>
      </c>
      <c r="AN3" s="5" t="str">
        <f t="shared" ref="AN3:AN31" si="3">IF(AM3&gt;0,AM3*$AN$1,"")</f>
        <v/>
      </c>
      <c r="AP3" s="5" t="str">
        <f t="shared" ref="AP3:AP31" si="4">IF(AO3&gt;0,AO3*$AP$1,"")</f>
        <v/>
      </c>
      <c r="AS3" s="5">
        <f t="shared" ref="AS3:AS31" si="5">SUM(O3,Q3,S3,U3,W3,Y3,AA3,AC3,AF3,AH3,AJ3)</f>
        <v>81.360000000000014</v>
      </c>
      <c r="AT3" s="11">
        <f>(AS3/$AS$37)*100</f>
        <v>2.7542123609269782E-2</v>
      </c>
      <c r="AU3" s="5">
        <f t="shared" ref="AU3:AU31" si="6">(AT3/100)*$AU$1</f>
        <v>27.542123609269783</v>
      </c>
    </row>
    <row r="4" spans="1:47" x14ac:dyDescent="0.25">
      <c r="A4" s="1" t="s">
        <v>57</v>
      </c>
      <c r="B4" s="1" t="s">
        <v>58</v>
      </c>
      <c r="C4" s="1" t="s">
        <v>59</v>
      </c>
      <c r="D4" s="1" t="s">
        <v>60</v>
      </c>
      <c r="E4" s="1" t="s">
        <v>61</v>
      </c>
      <c r="F4" s="1" t="s">
        <v>62</v>
      </c>
      <c r="G4" s="1" t="s">
        <v>55</v>
      </c>
      <c r="H4" s="1" t="s">
        <v>56</v>
      </c>
      <c r="I4" s="2">
        <v>79.845379355199995</v>
      </c>
      <c r="J4" s="2">
        <v>38.74</v>
      </c>
      <c r="K4" s="2">
        <f t="shared" si="0"/>
        <v>25.099999999999998</v>
      </c>
      <c r="L4" s="2">
        <f t="shared" si="1"/>
        <v>1.56</v>
      </c>
      <c r="M4" s="3">
        <v>1.56</v>
      </c>
      <c r="R4" s="7">
        <v>13.34</v>
      </c>
      <c r="S4" s="5">
        <v>4522.26</v>
      </c>
      <c r="T4" s="8">
        <v>10.86</v>
      </c>
      <c r="U4" s="5">
        <v>1104.462</v>
      </c>
      <c r="AB4" s="10">
        <v>0.9</v>
      </c>
      <c r="AC4" s="5">
        <v>32.948999999999998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5659.6709999999994</v>
      </c>
      <c r="AT4" s="11">
        <f>(AS4/$AS$37)*100</f>
        <v>1.9159213160004851</v>
      </c>
      <c r="AU4" s="5">
        <f t="shared" si="6"/>
        <v>1915.9213160004851</v>
      </c>
    </row>
    <row r="5" spans="1:47" x14ac:dyDescent="0.25">
      <c r="A5" s="1" t="s">
        <v>63</v>
      </c>
      <c r="B5" s="1" t="s">
        <v>64</v>
      </c>
      <c r="C5" s="1" t="s">
        <v>65</v>
      </c>
      <c r="D5" s="1" t="s">
        <v>66</v>
      </c>
      <c r="E5" s="1" t="s">
        <v>67</v>
      </c>
      <c r="F5" s="1" t="s">
        <v>62</v>
      </c>
      <c r="G5" s="1" t="s">
        <v>55</v>
      </c>
      <c r="H5" s="1" t="s">
        <v>56</v>
      </c>
      <c r="I5" s="2">
        <v>198.643998087</v>
      </c>
      <c r="J5" s="2">
        <v>38.6</v>
      </c>
      <c r="K5" s="2">
        <f t="shared" si="0"/>
        <v>25.11</v>
      </c>
      <c r="L5" s="2">
        <f t="shared" si="1"/>
        <v>0</v>
      </c>
      <c r="N5" s="4">
        <v>0.52</v>
      </c>
      <c r="O5" s="5">
        <v>733.2</v>
      </c>
      <c r="P5" s="6">
        <v>16.72</v>
      </c>
      <c r="Q5" s="5">
        <v>19073.34</v>
      </c>
      <c r="R5" s="7">
        <v>7.05</v>
      </c>
      <c r="S5" s="5">
        <v>3584.9250000000002</v>
      </c>
      <c r="T5" s="8">
        <v>0.65</v>
      </c>
      <c r="U5" s="5">
        <v>99.157500000000013</v>
      </c>
      <c r="AB5" s="10">
        <v>0.17</v>
      </c>
      <c r="AC5" s="5">
        <v>9.3355500000000013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23499.958050000001</v>
      </c>
      <c r="AT5" s="11">
        <f>(AS5/$AS$37)*100</f>
        <v>7.9552451994315927</v>
      </c>
      <c r="AU5" s="5">
        <f t="shared" si="6"/>
        <v>7955.2451994315934</v>
      </c>
    </row>
    <row r="6" spans="1:47" x14ac:dyDescent="0.25">
      <c r="A6" s="1" t="s">
        <v>63</v>
      </c>
      <c r="B6" s="1" t="s">
        <v>64</v>
      </c>
      <c r="C6" s="1" t="s">
        <v>65</v>
      </c>
      <c r="D6" s="1" t="s">
        <v>66</v>
      </c>
      <c r="E6" s="1" t="s">
        <v>68</v>
      </c>
      <c r="F6" s="1" t="s">
        <v>62</v>
      </c>
      <c r="G6" s="1" t="s">
        <v>55</v>
      </c>
      <c r="H6" s="1" t="s">
        <v>56</v>
      </c>
      <c r="I6" s="2">
        <v>198.643998087</v>
      </c>
      <c r="J6" s="2">
        <v>38.75</v>
      </c>
      <c r="K6" s="2">
        <f t="shared" si="0"/>
        <v>38.24</v>
      </c>
      <c r="L6" s="2">
        <f t="shared" si="1"/>
        <v>0.52</v>
      </c>
      <c r="M6" s="3">
        <v>0.52</v>
      </c>
      <c r="N6" s="4">
        <v>3.23</v>
      </c>
      <c r="O6" s="5">
        <v>4554.3</v>
      </c>
      <c r="P6" s="6">
        <v>15.92</v>
      </c>
      <c r="Q6" s="5">
        <v>16449.615000000002</v>
      </c>
      <c r="R6" s="7">
        <v>16.600000000000001</v>
      </c>
      <c r="S6" s="5">
        <v>7164.7650000000003</v>
      </c>
      <c r="T6" s="8">
        <v>2.4900000000000002</v>
      </c>
      <c r="U6" s="5">
        <v>334.59300000000007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28503.273000000001</v>
      </c>
      <c r="AT6" s="11">
        <f>(AS6/$AS$37)*100</f>
        <v>9.6489757649307002</v>
      </c>
      <c r="AU6" s="5">
        <f t="shared" si="6"/>
        <v>9648.9757649307012</v>
      </c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69</v>
      </c>
      <c r="F7" s="1" t="s">
        <v>62</v>
      </c>
      <c r="G7" s="1" t="s">
        <v>55</v>
      </c>
      <c r="H7" s="1" t="s">
        <v>56</v>
      </c>
      <c r="I7" s="2">
        <v>198.643998087</v>
      </c>
      <c r="J7" s="2">
        <v>37.5</v>
      </c>
      <c r="K7" s="2">
        <f t="shared" si="0"/>
        <v>9.6</v>
      </c>
      <c r="L7" s="2">
        <f t="shared" si="1"/>
        <v>0</v>
      </c>
      <c r="R7" s="7">
        <v>9.26</v>
      </c>
      <c r="S7" s="5">
        <v>3139.14</v>
      </c>
      <c r="T7" s="8">
        <v>0.06</v>
      </c>
      <c r="U7" s="5">
        <v>6.1020000000000003</v>
      </c>
      <c r="AB7" s="10">
        <v>0.28000000000000003</v>
      </c>
      <c r="AC7" s="5">
        <v>10.2508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3155.4927999999995</v>
      </c>
      <c r="AT7" s="11">
        <f>(AS7/$AS$37)*100</f>
        <v>1.0682027131976497</v>
      </c>
      <c r="AU7" s="5">
        <f t="shared" si="6"/>
        <v>1068.2027131976497</v>
      </c>
    </row>
    <row r="8" spans="1:47" x14ac:dyDescent="0.25">
      <c r="A8" s="1" t="s">
        <v>70</v>
      </c>
      <c r="B8" s="1" t="s">
        <v>71</v>
      </c>
      <c r="C8" s="1" t="s">
        <v>72</v>
      </c>
      <c r="D8" s="1" t="s">
        <v>66</v>
      </c>
      <c r="E8" s="1" t="s">
        <v>53</v>
      </c>
      <c r="F8" s="1" t="s">
        <v>62</v>
      </c>
      <c r="G8" s="1" t="s">
        <v>55</v>
      </c>
      <c r="H8" s="1" t="s">
        <v>56</v>
      </c>
      <c r="I8" s="2">
        <v>118.908688385</v>
      </c>
      <c r="J8" s="2">
        <v>39.81</v>
      </c>
      <c r="K8" s="2">
        <f t="shared" si="0"/>
        <v>37.049999999999997</v>
      </c>
      <c r="L8" s="2">
        <f t="shared" si="1"/>
        <v>0</v>
      </c>
      <c r="N8" s="4">
        <v>1</v>
      </c>
      <c r="O8" s="5">
        <v>940</v>
      </c>
      <c r="P8" s="6">
        <v>19.45</v>
      </c>
      <c r="Q8" s="5">
        <v>18810.967499999999</v>
      </c>
      <c r="R8" s="7">
        <v>15.06</v>
      </c>
      <c r="S8" s="5">
        <v>6595.244999999999</v>
      </c>
      <c r="T8" s="8">
        <v>1.54</v>
      </c>
      <c r="U8" s="5">
        <v>212.55300000000011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26558.765499999998</v>
      </c>
      <c r="AT8" s="11">
        <f>(AS8/$AS$37)*100</f>
        <v>8.9907178258432836</v>
      </c>
      <c r="AU8" s="5">
        <f t="shared" si="6"/>
        <v>8990.7178258432832</v>
      </c>
    </row>
    <row r="9" spans="1:47" x14ac:dyDescent="0.25">
      <c r="A9" s="1" t="s">
        <v>70</v>
      </c>
      <c r="B9" s="1" t="s">
        <v>71</v>
      </c>
      <c r="C9" s="1" t="s">
        <v>72</v>
      </c>
      <c r="D9" s="1" t="s">
        <v>66</v>
      </c>
      <c r="E9" s="1" t="s">
        <v>73</v>
      </c>
      <c r="F9" s="1" t="s">
        <v>62</v>
      </c>
      <c r="G9" s="1" t="s">
        <v>55</v>
      </c>
      <c r="H9" s="1" t="s">
        <v>56</v>
      </c>
      <c r="I9" s="2">
        <v>118.908688385</v>
      </c>
      <c r="J9" s="2">
        <v>39.6</v>
      </c>
      <c r="K9" s="2">
        <f t="shared" si="0"/>
        <v>7.1199999999999992</v>
      </c>
      <c r="L9" s="2">
        <f t="shared" si="1"/>
        <v>0</v>
      </c>
      <c r="P9" s="6">
        <v>2.2599999999999998</v>
      </c>
      <c r="Q9" s="5">
        <v>2578.0949999999998</v>
      </c>
      <c r="R9" s="7">
        <v>4.84</v>
      </c>
      <c r="S9" s="5">
        <v>2461.14</v>
      </c>
      <c r="T9" s="8">
        <v>0.02</v>
      </c>
      <c r="U9" s="5">
        <v>3.0510000000000002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5042.2860000000001</v>
      </c>
      <c r="AT9" s="11">
        <f>(AS9/$AS$37)*100</f>
        <v>1.7069231106844944</v>
      </c>
      <c r="AU9" s="5">
        <f t="shared" si="6"/>
        <v>1706.9231106844943</v>
      </c>
    </row>
    <row r="10" spans="1:47" x14ac:dyDescent="0.25">
      <c r="A10" s="1" t="s">
        <v>74</v>
      </c>
      <c r="B10" s="1" t="s">
        <v>75</v>
      </c>
      <c r="C10" s="1" t="s">
        <v>76</v>
      </c>
      <c r="D10" s="1" t="s">
        <v>66</v>
      </c>
      <c r="E10" s="1" t="s">
        <v>77</v>
      </c>
      <c r="F10" s="1" t="s">
        <v>78</v>
      </c>
      <c r="G10" s="1" t="s">
        <v>55</v>
      </c>
      <c r="H10" s="1" t="s">
        <v>56</v>
      </c>
      <c r="I10" s="2">
        <v>79.634384049100007</v>
      </c>
      <c r="J10" s="2">
        <v>39.75</v>
      </c>
      <c r="K10" s="2">
        <f t="shared" si="0"/>
        <v>0</v>
      </c>
      <c r="L10" s="2">
        <f t="shared" si="1"/>
        <v>1.88</v>
      </c>
      <c r="M10" s="3">
        <v>1.88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0</v>
      </c>
      <c r="AT10" s="11">
        <f>(AS10/$AS$37)*100</f>
        <v>0</v>
      </c>
      <c r="AU10" s="5">
        <f t="shared" si="6"/>
        <v>0</v>
      </c>
    </row>
    <row r="11" spans="1:47" x14ac:dyDescent="0.25">
      <c r="A11" s="1" t="s">
        <v>74</v>
      </c>
      <c r="B11" s="1" t="s">
        <v>75</v>
      </c>
      <c r="C11" s="1" t="s">
        <v>76</v>
      </c>
      <c r="D11" s="1" t="s">
        <v>66</v>
      </c>
      <c r="E11" s="1" t="s">
        <v>79</v>
      </c>
      <c r="F11" s="1" t="s">
        <v>78</v>
      </c>
      <c r="G11" s="1" t="s">
        <v>55</v>
      </c>
      <c r="H11" s="1" t="s">
        <v>56</v>
      </c>
      <c r="I11" s="2">
        <v>79.634384049100007</v>
      </c>
      <c r="J11" s="2">
        <v>38.909999999999997</v>
      </c>
      <c r="K11" s="2">
        <f t="shared" si="0"/>
        <v>0</v>
      </c>
      <c r="L11" s="2">
        <f t="shared" si="1"/>
        <v>20.41</v>
      </c>
      <c r="M11" s="3">
        <v>20.41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0</v>
      </c>
      <c r="AT11" s="11">
        <f>(AS11/$AS$37)*100</f>
        <v>0</v>
      </c>
      <c r="AU11" s="5">
        <f t="shared" si="6"/>
        <v>0</v>
      </c>
    </row>
    <row r="12" spans="1:47" x14ac:dyDescent="0.25">
      <c r="A12" s="1" t="s">
        <v>80</v>
      </c>
      <c r="B12" s="1" t="s">
        <v>64</v>
      </c>
      <c r="C12" s="1" t="s">
        <v>65</v>
      </c>
      <c r="D12" s="1" t="s">
        <v>66</v>
      </c>
      <c r="E12" s="1" t="s">
        <v>81</v>
      </c>
      <c r="F12" s="1" t="s">
        <v>78</v>
      </c>
      <c r="G12" s="1" t="s">
        <v>55</v>
      </c>
      <c r="H12" s="1" t="s">
        <v>56</v>
      </c>
      <c r="I12" s="2">
        <v>79.631569111000005</v>
      </c>
      <c r="J12" s="2">
        <v>39.86</v>
      </c>
      <c r="K12" s="2">
        <f t="shared" si="0"/>
        <v>35.07</v>
      </c>
      <c r="L12" s="2">
        <f t="shared" si="1"/>
        <v>3.09</v>
      </c>
      <c r="M12" s="3">
        <v>3.09</v>
      </c>
      <c r="R12" s="7">
        <v>19.32</v>
      </c>
      <c r="S12" s="5">
        <v>6549.48</v>
      </c>
      <c r="T12" s="8">
        <v>12.17</v>
      </c>
      <c r="U12" s="5">
        <v>1237.6890000000001</v>
      </c>
      <c r="AB12" s="10">
        <v>3.58</v>
      </c>
      <c r="AC12" s="5">
        <v>131.06379999999999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7918.2327999999998</v>
      </c>
      <c r="AT12" s="11">
        <f>(AS12/$AS$37)*100</f>
        <v>2.6804934432715628</v>
      </c>
      <c r="AU12" s="5">
        <f t="shared" si="6"/>
        <v>2680.4934432715631</v>
      </c>
    </row>
    <row r="13" spans="1:47" x14ac:dyDescent="0.25">
      <c r="A13" s="1" t="s">
        <v>80</v>
      </c>
      <c r="B13" s="1" t="s">
        <v>64</v>
      </c>
      <c r="C13" s="1" t="s">
        <v>65</v>
      </c>
      <c r="D13" s="1" t="s">
        <v>66</v>
      </c>
      <c r="E13" s="1" t="s">
        <v>82</v>
      </c>
      <c r="F13" s="1" t="s">
        <v>78</v>
      </c>
      <c r="G13" s="1" t="s">
        <v>55</v>
      </c>
      <c r="H13" s="1" t="s">
        <v>56</v>
      </c>
      <c r="I13" s="2">
        <v>79.631569111000005</v>
      </c>
      <c r="J13" s="2">
        <v>39.78</v>
      </c>
      <c r="K13" s="2">
        <f t="shared" si="0"/>
        <v>22.86</v>
      </c>
      <c r="L13" s="2">
        <f t="shared" si="1"/>
        <v>6.38</v>
      </c>
      <c r="M13" s="3">
        <v>6.38</v>
      </c>
      <c r="R13" s="7">
        <v>7.11</v>
      </c>
      <c r="S13" s="5">
        <v>2410.29</v>
      </c>
      <c r="T13" s="8">
        <v>15.75</v>
      </c>
      <c r="U13" s="5">
        <v>1601.7750000000001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4012.0650000000001</v>
      </c>
      <c r="AT13" s="11">
        <f>(AS13/$AS$37)*100</f>
        <v>1.3581709704821159</v>
      </c>
      <c r="AU13" s="5">
        <f t="shared" si="6"/>
        <v>1358.170970482116</v>
      </c>
    </row>
    <row r="14" spans="1:47" x14ac:dyDescent="0.25">
      <c r="A14" s="1" t="s">
        <v>83</v>
      </c>
      <c r="B14" s="1" t="s">
        <v>64</v>
      </c>
      <c r="C14" s="1" t="s">
        <v>65</v>
      </c>
      <c r="D14" s="1" t="s">
        <v>66</v>
      </c>
      <c r="E14" s="1" t="s">
        <v>84</v>
      </c>
      <c r="F14" s="1" t="s">
        <v>78</v>
      </c>
      <c r="G14" s="1" t="s">
        <v>55</v>
      </c>
      <c r="H14" s="1" t="s">
        <v>56</v>
      </c>
      <c r="I14" s="2">
        <v>79.690090402799996</v>
      </c>
      <c r="J14" s="2">
        <v>38.82</v>
      </c>
      <c r="K14" s="2">
        <f t="shared" si="0"/>
        <v>33.25</v>
      </c>
      <c r="L14" s="2">
        <f t="shared" si="1"/>
        <v>5.58</v>
      </c>
      <c r="M14" s="3">
        <v>5.58</v>
      </c>
      <c r="P14" s="6">
        <v>0.8</v>
      </c>
      <c r="Q14" s="5">
        <v>608.4</v>
      </c>
      <c r="R14" s="7">
        <v>29.86</v>
      </c>
      <c r="S14" s="5">
        <v>10122.540000000001</v>
      </c>
      <c r="T14" s="8">
        <v>2.59</v>
      </c>
      <c r="U14" s="5">
        <v>263.40300000000002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10994.343000000001</v>
      </c>
      <c r="AT14" s="11">
        <f>(AS14/$AS$37)*100</f>
        <v>3.7218234256232781</v>
      </c>
      <c r="AU14" s="5">
        <f t="shared" si="6"/>
        <v>3721.8234256232781</v>
      </c>
    </row>
    <row r="15" spans="1:47" x14ac:dyDescent="0.25">
      <c r="A15" s="1" t="s">
        <v>83</v>
      </c>
      <c r="B15" s="1" t="s">
        <v>64</v>
      </c>
      <c r="C15" s="1" t="s">
        <v>65</v>
      </c>
      <c r="D15" s="1" t="s">
        <v>66</v>
      </c>
      <c r="E15" s="1" t="s">
        <v>85</v>
      </c>
      <c r="F15" s="1" t="s">
        <v>78</v>
      </c>
      <c r="G15" s="1" t="s">
        <v>55</v>
      </c>
      <c r="H15" s="1" t="s">
        <v>56</v>
      </c>
      <c r="I15" s="2">
        <v>79.690090402799996</v>
      </c>
      <c r="J15" s="2">
        <v>38.909999999999997</v>
      </c>
      <c r="K15" s="2">
        <f t="shared" si="0"/>
        <v>35.51</v>
      </c>
      <c r="L15" s="2">
        <f t="shared" si="1"/>
        <v>3.41</v>
      </c>
      <c r="M15" s="3">
        <v>3.41</v>
      </c>
      <c r="P15" s="6">
        <v>6.21</v>
      </c>
      <c r="Q15" s="5">
        <v>4722.7049999999999</v>
      </c>
      <c r="R15" s="7">
        <v>7.46</v>
      </c>
      <c r="S15" s="5">
        <v>2528.94</v>
      </c>
      <c r="AB15" s="10">
        <v>21.84</v>
      </c>
      <c r="AC15" s="5">
        <v>799.56240000000003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8051.2074000000002</v>
      </c>
      <c r="AT15" s="11">
        <f>(AS15/$AS$37)*100</f>
        <v>2.7255082278105647</v>
      </c>
      <c r="AU15" s="5">
        <f t="shared" si="6"/>
        <v>2725.5082278105647</v>
      </c>
    </row>
    <row r="16" spans="1:47" x14ac:dyDescent="0.25">
      <c r="A16" s="1" t="s">
        <v>86</v>
      </c>
      <c r="B16" s="1" t="s">
        <v>87</v>
      </c>
      <c r="C16" s="1" t="s">
        <v>88</v>
      </c>
      <c r="D16" s="1" t="s">
        <v>66</v>
      </c>
      <c r="E16" s="1" t="s">
        <v>89</v>
      </c>
      <c r="F16" s="1" t="s">
        <v>78</v>
      </c>
      <c r="G16" s="1" t="s">
        <v>55</v>
      </c>
      <c r="H16" s="1" t="s">
        <v>56</v>
      </c>
      <c r="I16" s="2">
        <v>192.81935097799999</v>
      </c>
      <c r="J16" s="2">
        <v>38.9</v>
      </c>
      <c r="K16" s="2">
        <f t="shared" si="0"/>
        <v>38.909999999999997</v>
      </c>
      <c r="L16" s="2">
        <f t="shared" si="1"/>
        <v>0</v>
      </c>
      <c r="P16" s="6">
        <v>23.43</v>
      </c>
      <c r="Q16" s="5">
        <v>17818.514999999999</v>
      </c>
      <c r="R16" s="7">
        <v>13.9</v>
      </c>
      <c r="S16" s="5">
        <v>4712.1000000000004</v>
      </c>
      <c r="T16" s="8">
        <v>1.58</v>
      </c>
      <c r="U16" s="5">
        <v>160.68600000000001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22691.300999999999</v>
      </c>
      <c r="AT16" s="11">
        <f>(AS16/$AS$37)*100</f>
        <v>7.6814972590603103</v>
      </c>
      <c r="AU16" s="5">
        <f t="shared" si="6"/>
        <v>7681.4972590603102</v>
      </c>
    </row>
    <row r="17" spans="1:47" x14ac:dyDescent="0.25">
      <c r="A17" s="1" t="s">
        <v>86</v>
      </c>
      <c r="B17" s="1" t="s">
        <v>87</v>
      </c>
      <c r="C17" s="1" t="s">
        <v>88</v>
      </c>
      <c r="D17" s="1" t="s">
        <v>66</v>
      </c>
      <c r="E17" s="1" t="s">
        <v>90</v>
      </c>
      <c r="F17" s="1" t="s">
        <v>78</v>
      </c>
      <c r="G17" s="1" t="s">
        <v>55</v>
      </c>
      <c r="H17" s="1" t="s">
        <v>56</v>
      </c>
      <c r="I17" s="2">
        <v>192.81935097799999</v>
      </c>
      <c r="J17" s="2">
        <v>30.72</v>
      </c>
      <c r="K17" s="2">
        <f t="shared" si="0"/>
        <v>9.4999999999999982</v>
      </c>
      <c r="L17" s="2">
        <f t="shared" si="1"/>
        <v>0</v>
      </c>
      <c r="P17" s="6">
        <v>4.3499999999999996</v>
      </c>
      <c r="Q17" s="5">
        <v>3308.1750000000002</v>
      </c>
      <c r="R17" s="7">
        <v>5.14</v>
      </c>
      <c r="S17" s="5">
        <v>1742.46</v>
      </c>
      <c r="AB17" s="10">
        <v>0.01</v>
      </c>
      <c r="AC17" s="5">
        <v>0.36609999999999998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5051.0011000000004</v>
      </c>
      <c r="AT17" s="11">
        <f>(AS17/$AS$37)*100</f>
        <v>1.7098733609483483</v>
      </c>
      <c r="AU17" s="5">
        <f t="shared" si="6"/>
        <v>1709.8733609483481</v>
      </c>
    </row>
    <row r="18" spans="1:47" x14ac:dyDescent="0.25">
      <c r="A18" s="1" t="s">
        <v>86</v>
      </c>
      <c r="B18" s="1" t="s">
        <v>87</v>
      </c>
      <c r="C18" s="1" t="s">
        <v>88</v>
      </c>
      <c r="D18" s="1" t="s">
        <v>66</v>
      </c>
      <c r="E18" s="1" t="s">
        <v>91</v>
      </c>
      <c r="F18" s="1" t="s">
        <v>78</v>
      </c>
      <c r="G18" s="1" t="s">
        <v>55</v>
      </c>
      <c r="H18" s="1" t="s">
        <v>56</v>
      </c>
      <c r="I18" s="2">
        <v>192.81935097799999</v>
      </c>
      <c r="J18" s="2">
        <v>39.69</v>
      </c>
      <c r="K18" s="2">
        <f t="shared" si="0"/>
        <v>39.69</v>
      </c>
      <c r="L18" s="2">
        <f t="shared" si="1"/>
        <v>0</v>
      </c>
      <c r="N18" s="4">
        <v>9.61</v>
      </c>
      <c r="O18" s="5">
        <v>9052.2000000000007</v>
      </c>
      <c r="P18" s="6">
        <v>22.36</v>
      </c>
      <c r="Q18" s="5">
        <v>17004.78</v>
      </c>
      <c r="R18" s="7">
        <v>6.96</v>
      </c>
      <c r="S18" s="5">
        <v>2359.44</v>
      </c>
      <c r="T18" s="8">
        <v>0.76</v>
      </c>
      <c r="U18" s="5">
        <v>77.292000000000002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28493.712</v>
      </c>
      <c r="AT18" s="11">
        <f>(AS18/$AS$37)*100</f>
        <v>9.6457391591806001</v>
      </c>
      <c r="AU18" s="5">
        <f t="shared" si="6"/>
        <v>9645.739159180599</v>
      </c>
    </row>
    <row r="19" spans="1:47" x14ac:dyDescent="0.25">
      <c r="A19" s="1" t="s">
        <v>92</v>
      </c>
      <c r="B19" s="1" t="s">
        <v>93</v>
      </c>
      <c r="C19" s="1" t="s">
        <v>94</v>
      </c>
      <c r="D19" s="1" t="s">
        <v>66</v>
      </c>
      <c r="E19" s="1" t="s">
        <v>90</v>
      </c>
      <c r="F19" s="1" t="s">
        <v>78</v>
      </c>
      <c r="G19" s="1" t="s">
        <v>55</v>
      </c>
      <c r="H19" s="1" t="s">
        <v>56</v>
      </c>
      <c r="I19" s="2">
        <v>6.5917523994799998</v>
      </c>
      <c r="J19" s="2">
        <v>6.02</v>
      </c>
      <c r="K19" s="2">
        <f t="shared" si="0"/>
        <v>4.25</v>
      </c>
      <c r="L19" s="2">
        <f t="shared" si="1"/>
        <v>0</v>
      </c>
      <c r="Z19" s="9">
        <v>2.4500000000000002</v>
      </c>
      <c r="AA19" s="5">
        <v>99.666000000000011</v>
      </c>
      <c r="AB19" s="10">
        <v>1.8</v>
      </c>
      <c r="AC19" s="5">
        <v>65.897999999999996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165.56400000000002</v>
      </c>
      <c r="AT19" s="11">
        <f>(AS19/$AS$37)*100</f>
        <v>5.6047002866828191E-2</v>
      </c>
      <c r="AU19" s="5">
        <f t="shared" si="6"/>
        <v>56.047002866828194</v>
      </c>
    </row>
    <row r="20" spans="1:47" x14ac:dyDescent="0.25">
      <c r="A20" s="1" t="s">
        <v>95</v>
      </c>
      <c r="B20" s="1" t="s">
        <v>96</v>
      </c>
      <c r="C20" s="1" t="s">
        <v>97</v>
      </c>
      <c r="D20" s="1" t="s">
        <v>66</v>
      </c>
      <c r="E20" s="1" t="s">
        <v>98</v>
      </c>
      <c r="F20" s="1" t="s">
        <v>78</v>
      </c>
      <c r="G20" s="1" t="s">
        <v>55</v>
      </c>
      <c r="H20" s="1" t="s">
        <v>56</v>
      </c>
      <c r="I20" s="2">
        <v>60.563750727799999</v>
      </c>
      <c r="J20" s="2">
        <v>20.27</v>
      </c>
      <c r="K20" s="2">
        <f t="shared" si="0"/>
        <v>9.14</v>
      </c>
      <c r="L20" s="2">
        <f t="shared" si="1"/>
        <v>0.98</v>
      </c>
      <c r="M20" s="3">
        <v>0.98</v>
      </c>
      <c r="P20" s="6">
        <v>1.27</v>
      </c>
      <c r="Q20" s="5">
        <v>965.83500000000004</v>
      </c>
      <c r="R20" s="7">
        <v>7.53</v>
      </c>
      <c r="S20" s="5">
        <v>2552.67</v>
      </c>
      <c r="AB20" s="10">
        <v>0.34</v>
      </c>
      <c r="AC20" s="5">
        <v>12.4474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5"/>
        <v>3530.9524000000001</v>
      </c>
      <c r="AT20" s="11">
        <f>(AS20/$AS$37)*100</f>
        <v>1.1953039264902627</v>
      </c>
      <c r="AU20" s="5">
        <f t="shared" si="6"/>
        <v>1195.3039264902627</v>
      </c>
    </row>
    <row r="21" spans="1:47" x14ac:dyDescent="0.25">
      <c r="A21" s="1" t="s">
        <v>99</v>
      </c>
      <c r="B21" s="1" t="s">
        <v>100</v>
      </c>
      <c r="C21" s="1" t="s">
        <v>101</v>
      </c>
      <c r="D21" s="1" t="s">
        <v>66</v>
      </c>
      <c r="E21" s="1" t="s">
        <v>98</v>
      </c>
      <c r="F21" s="1" t="s">
        <v>78</v>
      </c>
      <c r="G21" s="1" t="s">
        <v>55</v>
      </c>
      <c r="H21" s="1" t="s">
        <v>56</v>
      </c>
      <c r="I21" s="2">
        <v>19.085296289199999</v>
      </c>
      <c r="J21" s="2">
        <v>17.93</v>
      </c>
      <c r="K21" s="2">
        <f t="shared" si="0"/>
        <v>8.2800000000000011</v>
      </c>
      <c r="L21" s="2">
        <f t="shared" si="1"/>
        <v>1.02</v>
      </c>
      <c r="M21" s="3">
        <v>1.02</v>
      </c>
      <c r="Z21" s="9">
        <v>1.17</v>
      </c>
      <c r="AA21" s="5">
        <v>47.595599999999997</v>
      </c>
      <c r="AB21" s="10">
        <v>7.11</v>
      </c>
      <c r="AC21" s="5">
        <v>260.2971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307.89269999999999</v>
      </c>
      <c r="AT21" s="11">
        <f>(AS21/$AS$37)*100</f>
        <v>0.10422835302104003</v>
      </c>
      <c r="AU21" s="5">
        <f t="shared" si="6"/>
        <v>104.22835302104004</v>
      </c>
    </row>
    <row r="22" spans="1:47" x14ac:dyDescent="0.25">
      <c r="A22" s="1" t="s">
        <v>102</v>
      </c>
      <c r="B22" s="1" t="s">
        <v>103</v>
      </c>
      <c r="C22" s="1" t="s">
        <v>104</v>
      </c>
      <c r="D22" s="1" t="s">
        <v>66</v>
      </c>
      <c r="E22" s="1" t="s">
        <v>84</v>
      </c>
      <c r="F22" s="1" t="s">
        <v>105</v>
      </c>
      <c r="G22" s="1" t="s">
        <v>55</v>
      </c>
      <c r="H22" s="1" t="s">
        <v>56</v>
      </c>
      <c r="I22" s="2">
        <v>322.906823906</v>
      </c>
      <c r="J22" s="2">
        <v>39.119999999999997</v>
      </c>
      <c r="K22" s="2">
        <f t="shared" si="0"/>
        <v>0.08</v>
      </c>
      <c r="L22" s="2">
        <f t="shared" si="1"/>
        <v>0</v>
      </c>
      <c r="R22" s="7">
        <v>0.05</v>
      </c>
      <c r="S22" s="5">
        <v>25.425000000000001</v>
      </c>
      <c r="AB22" s="10">
        <v>0.03</v>
      </c>
      <c r="AC22" s="5">
        <v>1.6474500000000001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>SUM(O22,Q22,S22,U22,W22,Y22,AA22,AC22,AF22,AH22,AJ22)</f>
        <v>27.07245</v>
      </c>
      <c r="AT22" s="11">
        <f>(AS22/$AS$37)*100</f>
        <v>9.1646111640336231E-3</v>
      </c>
      <c r="AU22" s="5">
        <f t="shared" si="6"/>
        <v>9.164611164033623</v>
      </c>
    </row>
    <row r="23" spans="1:47" x14ac:dyDescent="0.25">
      <c r="A23" s="1" t="s">
        <v>102</v>
      </c>
      <c r="B23" s="1" t="s">
        <v>103</v>
      </c>
      <c r="C23" s="1" t="s">
        <v>104</v>
      </c>
      <c r="D23" s="1" t="s">
        <v>66</v>
      </c>
      <c r="E23" s="1" t="s">
        <v>90</v>
      </c>
      <c r="F23" s="1" t="s">
        <v>105</v>
      </c>
      <c r="G23" s="1" t="s">
        <v>55</v>
      </c>
      <c r="H23" s="1" t="s">
        <v>56</v>
      </c>
      <c r="I23" s="2">
        <v>322.906823906</v>
      </c>
      <c r="J23" s="2">
        <v>39.99</v>
      </c>
      <c r="K23" s="2">
        <f t="shared" si="0"/>
        <v>0.02</v>
      </c>
      <c r="L23" s="2">
        <f t="shared" si="1"/>
        <v>0</v>
      </c>
      <c r="R23" s="7">
        <v>0.02</v>
      </c>
      <c r="S23" s="5">
        <v>10.17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10.17</v>
      </c>
      <c r="AT23" s="11">
        <f>(AS23/$AS$37)*100</f>
        <v>3.4427654511587223E-3</v>
      </c>
      <c r="AU23" s="5">
        <f t="shared" si="6"/>
        <v>3.442765451158722</v>
      </c>
    </row>
    <row r="24" spans="1:47" x14ac:dyDescent="0.25">
      <c r="A24" s="1" t="s">
        <v>106</v>
      </c>
      <c r="B24" s="1" t="s">
        <v>107</v>
      </c>
      <c r="C24" s="1" t="s">
        <v>108</v>
      </c>
      <c r="D24" s="1" t="s">
        <v>109</v>
      </c>
      <c r="E24" s="1" t="s">
        <v>82</v>
      </c>
      <c r="F24" s="1" t="s">
        <v>105</v>
      </c>
      <c r="G24" s="1" t="s">
        <v>55</v>
      </c>
      <c r="H24" s="1" t="s">
        <v>56</v>
      </c>
      <c r="I24" s="2">
        <v>109.359259368</v>
      </c>
      <c r="J24" s="2">
        <v>36.69</v>
      </c>
      <c r="K24" s="2">
        <f t="shared" si="0"/>
        <v>1.1299999999999999</v>
      </c>
      <c r="L24" s="2">
        <f t="shared" si="1"/>
        <v>0</v>
      </c>
      <c r="R24" s="7">
        <v>0.61</v>
      </c>
      <c r="S24" s="5">
        <v>232.215</v>
      </c>
      <c r="Z24" s="9">
        <v>0.01</v>
      </c>
      <c r="AA24" s="5">
        <v>0.40679999999999999</v>
      </c>
      <c r="AB24" s="10">
        <v>0.51</v>
      </c>
      <c r="AC24" s="5">
        <v>18.671099999999999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251.2929</v>
      </c>
      <c r="AT24" s="11">
        <f>(AS24/$AS$37)*100</f>
        <v>8.5068093829054434E-2</v>
      </c>
      <c r="AU24" s="5">
        <f t="shared" si="6"/>
        <v>85.068093829054433</v>
      </c>
    </row>
    <row r="25" spans="1:47" x14ac:dyDescent="0.25">
      <c r="A25" s="1" t="s">
        <v>110</v>
      </c>
      <c r="B25" s="1" t="s">
        <v>71</v>
      </c>
      <c r="C25" s="1" t="s">
        <v>72</v>
      </c>
      <c r="D25" s="1" t="s">
        <v>66</v>
      </c>
      <c r="E25" s="1" t="s">
        <v>81</v>
      </c>
      <c r="F25" s="1" t="s">
        <v>105</v>
      </c>
      <c r="G25" s="1" t="s">
        <v>55</v>
      </c>
      <c r="H25" s="1" t="s">
        <v>56</v>
      </c>
      <c r="I25" s="2">
        <v>79.865231768200005</v>
      </c>
      <c r="J25" s="2">
        <v>39.479999999999997</v>
      </c>
      <c r="K25" s="2">
        <f t="shared" si="0"/>
        <v>39.47</v>
      </c>
      <c r="L25" s="2">
        <f t="shared" si="1"/>
        <v>0</v>
      </c>
      <c r="N25" s="4">
        <v>4.2</v>
      </c>
      <c r="O25" s="5">
        <v>4037.3</v>
      </c>
      <c r="P25" s="6">
        <v>18.03</v>
      </c>
      <c r="Q25" s="5">
        <v>19381.342499999999</v>
      </c>
      <c r="R25" s="7">
        <v>14.8</v>
      </c>
      <c r="S25" s="5">
        <v>7446.1350000000002</v>
      </c>
      <c r="T25" s="8">
        <v>2.44</v>
      </c>
      <c r="U25" s="5">
        <v>372.22199999999998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31236.999499999998</v>
      </c>
      <c r="AT25" s="11">
        <f>(AS25/$AS$37)*100</f>
        <v>10.574401443113302</v>
      </c>
      <c r="AU25" s="5">
        <f t="shared" si="6"/>
        <v>10574.401443113304</v>
      </c>
    </row>
    <row r="26" spans="1:47" x14ac:dyDescent="0.25">
      <c r="A26" s="1" t="s">
        <v>110</v>
      </c>
      <c r="B26" s="1" t="s">
        <v>71</v>
      </c>
      <c r="C26" s="1" t="s">
        <v>72</v>
      </c>
      <c r="D26" s="1" t="s">
        <v>66</v>
      </c>
      <c r="E26" s="1" t="s">
        <v>85</v>
      </c>
      <c r="F26" s="1" t="s">
        <v>105</v>
      </c>
      <c r="G26" s="1" t="s">
        <v>55</v>
      </c>
      <c r="H26" s="1" t="s">
        <v>56</v>
      </c>
      <c r="I26" s="2">
        <v>79.865231768200005</v>
      </c>
      <c r="J26" s="2">
        <v>36.270000000000003</v>
      </c>
      <c r="K26" s="2">
        <f t="shared" si="0"/>
        <v>36.099999999999994</v>
      </c>
      <c r="L26" s="2">
        <f t="shared" si="1"/>
        <v>0</v>
      </c>
      <c r="N26" s="4">
        <v>3.18</v>
      </c>
      <c r="O26" s="5">
        <v>4483.8</v>
      </c>
      <c r="P26" s="6">
        <v>20.54</v>
      </c>
      <c r="Q26" s="5">
        <v>23431.005000000001</v>
      </c>
      <c r="R26" s="7">
        <v>8.15</v>
      </c>
      <c r="S26" s="5">
        <v>4144.2750000000005</v>
      </c>
      <c r="T26" s="8">
        <v>3.25</v>
      </c>
      <c r="U26" s="5">
        <v>495.78750000000002</v>
      </c>
      <c r="Z26" s="9">
        <v>0.26</v>
      </c>
      <c r="AA26" s="5">
        <v>15.8652</v>
      </c>
      <c r="AB26" s="10">
        <v>0.72</v>
      </c>
      <c r="AC26" s="5">
        <v>39.538799999999988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32610.271499999999</v>
      </c>
      <c r="AT26" s="11">
        <f>(AS26/$AS$37)*100</f>
        <v>11.039283782999599</v>
      </c>
      <c r="AU26" s="5">
        <f t="shared" si="6"/>
        <v>11039.283782999599</v>
      </c>
    </row>
    <row r="27" spans="1:47" x14ac:dyDescent="0.25">
      <c r="A27" s="1" t="s">
        <v>111</v>
      </c>
      <c r="B27" s="1" t="s">
        <v>71</v>
      </c>
      <c r="C27" s="1" t="s">
        <v>72</v>
      </c>
      <c r="D27" s="1" t="s">
        <v>66</v>
      </c>
      <c r="E27" s="1" t="s">
        <v>89</v>
      </c>
      <c r="F27" s="1" t="s">
        <v>105</v>
      </c>
      <c r="G27" s="1" t="s">
        <v>55</v>
      </c>
      <c r="H27" s="1" t="s">
        <v>56</v>
      </c>
      <c r="I27" s="2">
        <v>39.894584884799997</v>
      </c>
      <c r="J27" s="2">
        <v>35.5</v>
      </c>
      <c r="K27" s="2">
        <f t="shared" si="0"/>
        <v>10.34</v>
      </c>
      <c r="L27" s="2">
        <f t="shared" si="1"/>
        <v>0</v>
      </c>
      <c r="P27" s="6">
        <v>0.53</v>
      </c>
      <c r="Q27" s="5">
        <v>604.59750000000008</v>
      </c>
      <c r="R27" s="7">
        <v>2.33</v>
      </c>
      <c r="S27" s="5">
        <v>1184.8050000000001</v>
      </c>
      <c r="Z27" s="9">
        <v>6.43</v>
      </c>
      <c r="AA27" s="5">
        <v>392.35860000000002</v>
      </c>
      <c r="AB27" s="10">
        <v>1.05</v>
      </c>
      <c r="AC27" s="5">
        <v>57.66075</v>
      </c>
      <c r="AL27" s="5" t="str">
        <f t="shared" si="2"/>
        <v/>
      </c>
      <c r="AP27" s="5" t="str">
        <f t="shared" si="4"/>
        <v/>
      </c>
      <c r="AS27" s="5">
        <f t="shared" si="5"/>
        <v>2239.4218500000002</v>
      </c>
      <c r="AT27" s="11">
        <f>(AS27/$AS$37)*100</f>
        <v>0.75809283930677973</v>
      </c>
      <c r="AU27" s="5">
        <f t="shared" si="6"/>
        <v>758.09283930677975</v>
      </c>
    </row>
    <row r="28" spans="1:47" x14ac:dyDescent="0.25">
      <c r="A28" s="1" t="s">
        <v>112</v>
      </c>
      <c r="B28" s="1" t="s">
        <v>71</v>
      </c>
      <c r="C28" s="1" t="s">
        <v>72</v>
      </c>
      <c r="D28" s="1" t="s">
        <v>66</v>
      </c>
      <c r="E28" s="1" t="s">
        <v>61</v>
      </c>
      <c r="F28" s="1" t="s">
        <v>113</v>
      </c>
      <c r="G28" s="1" t="s">
        <v>55</v>
      </c>
      <c r="H28" s="1" t="s">
        <v>56</v>
      </c>
      <c r="I28" s="2">
        <v>197.01737247700001</v>
      </c>
      <c r="J28" s="2">
        <v>39.85</v>
      </c>
      <c r="K28" s="2">
        <f t="shared" si="0"/>
        <v>13.68</v>
      </c>
      <c r="L28" s="2">
        <f t="shared" si="1"/>
        <v>0</v>
      </c>
      <c r="P28" s="6">
        <v>1.79</v>
      </c>
      <c r="Q28" s="5">
        <v>2041.9425000000001</v>
      </c>
      <c r="R28" s="7">
        <v>5.94</v>
      </c>
      <c r="S28" s="5">
        <v>2920.4850000000001</v>
      </c>
      <c r="T28" s="8">
        <v>5.95</v>
      </c>
      <c r="U28" s="5">
        <v>854.28000000000009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5816.7074999999995</v>
      </c>
      <c r="AT28" s="11">
        <f>(AS28/$AS$37)*100</f>
        <v>1.9690815752699924</v>
      </c>
      <c r="AU28" s="5">
        <f t="shared" si="6"/>
        <v>1969.0815752699923</v>
      </c>
    </row>
    <row r="29" spans="1:47" x14ac:dyDescent="0.25">
      <c r="A29" s="1" t="s">
        <v>112</v>
      </c>
      <c r="B29" s="1" t="s">
        <v>71</v>
      </c>
      <c r="C29" s="1" t="s">
        <v>72</v>
      </c>
      <c r="D29" s="1" t="s">
        <v>66</v>
      </c>
      <c r="E29" s="1" t="s">
        <v>69</v>
      </c>
      <c r="F29" s="1" t="s">
        <v>113</v>
      </c>
      <c r="G29" s="1" t="s">
        <v>55</v>
      </c>
      <c r="H29" s="1" t="s">
        <v>56</v>
      </c>
      <c r="I29" s="2">
        <v>197.01737247700001</v>
      </c>
      <c r="J29" s="2">
        <v>39.909999999999997</v>
      </c>
      <c r="K29" s="2">
        <f t="shared" si="0"/>
        <v>29.590000000000003</v>
      </c>
      <c r="L29" s="2">
        <f t="shared" si="1"/>
        <v>0</v>
      </c>
      <c r="N29" s="4">
        <v>5.18</v>
      </c>
      <c r="O29" s="5">
        <v>7303.7999999999993</v>
      </c>
      <c r="P29" s="6">
        <v>11.13</v>
      </c>
      <c r="Q29" s="5">
        <v>12696.547500000001</v>
      </c>
      <c r="R29" s="7">
        <v>10.17</v>
      </c>
      <c r="S29" s="5">
        <v>5171.4449999999997</v>
      </c>
      <c r="T29" s="8">
        <v>2.7</v>
      </c>
      <c r="U29" s="5">
        <v>411.88499999999999</v>
      </c>
      <c r="Z29" s="9">
        <v>0.3</v>
      </c>
      <c r="AA29" s="5">
        <v>18.306000000000001</v>
      </c>
      <c r="AB29" s="10">
        <v>0.11</v>
      </c>
      <c r="AC29" s="5">
        <v>6.0406500000000003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25608.024149999997</v>
      </c>
      <c r="AT29" s="11">
        <f>(AS29/$AS$37)*100</f>
        <v>8.6688712700155541</v>
      </c>
      <c r="AU29" s="5">
        <f t="shared" si="6"/>
        <v>8668.8712700155538</v>
      </c>
    </row>
    <row r="30" spans="1:47" x14ac:dyDescent="0.25">
      <c r="A30" s="1" t="s">
        <v>112</v>
      </c>
      <c r="B30" s="1" t="s">
        <v>71</v>
      </c>
      <c r="C30" s="1" t="s">
        <v>72</v>
      </c>
      <c r="D30" s="1" t="s">
        <v>66</v>
      </c>
      <c r="E30" s="1" t="s">
        <v>79</v>
      </c>
      <c r="F30" s="1" t="s">
        <v>113</v>
      </c>
      <c r="G30" s="1" t="s">
        <v>55</v>
      </c>
      <c r="H30" s="1" t="s">
        <v>56</v>
      </c>
      <c r="I30" s="2">
        <v>197.01737247700001</v>
      </c>
      <c r="J30" s="2">
        <v>40.06</v>
      </c>
      <c r="K30" s="2">
        <f t="shared" si="0"/>
        <v>1.06</v>
      </c>
      <c r="L30" s="2">
        <f t="shared" si="1"/>
        <v>0</v>
      </c>
      <c r="R30" s="7">
        <v>0.33</v>
      </c>
      <c r="S30" s="5">
        <v>167.80500000000001</v>
      </c>
      <c r="T30" s="8">
        <v>0.73</v>
      </c>
      <c r="U30" s="5">
        <v>111.36150000000001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279.16650000000004</v>
      </c>
      <c r="AT30" s="11">
        <f>(AS30/$AS$37)*100</f>
        <v>9.4503911634306936E-2</v>
      </c>
      <c r="AU30" s="5">
        <f t="shared" si="6"/>
        <v>94.503911634306931</v>
      </c>
    </row>
    <row r="31" spans="1:47" x14ac:dyDescent="0.25">
      <c r="A31" s="1" t="s">
        <v>114</v>
      </c>
      <c r="B31" s="1" t="s">
        <v>71</v>
      </c>
      <c r="C31" s="1" t="s">
        <v>72</v>
      </c>
      <c r="D31" s="1" t="s">
        <v>66</v>
      </c>
      <c r="E31" s="1" t="s">
        <v>68</v>
      </c>
      <c r="F31" s="1" t="s">
        <v>113</v>
      </c>
      <c r="G31" s="1" t="s">
        <v>55</v>
      </c>
      <c r="H31" s="1" t="s">
        <v>56</v>
      </c>
      <c r="I31" s="2">
        <v>27.0030927211</v>
      </c>
      <c r="J31" s="2">
        <v>27.01</v>
      </c>
      <c r="K31" s="2">
        <f t="shared" si="0"/>
        <v>7.1199999999999992</v>
      </c>
      <c r="L31" s="2">
        <f t="shared" si="1"/>
        <v>0</v>
      </c>
      <c r="P31" s="6">
        <v>0.01</v>
      </c>
      <c r="Q31" s="5">
        <v>11.407500000000001</v>
      </c>
      <c r="R31" s="7">
        <v>1.38</v>
      </c>
      <c r="S31" s="5">
        <v>701.7299999999999</v>
      </c>
      <c r="T31" s="8">
        <v>0.45</v>
      </c>
      <c r="U31" s="5">
        <v>68.647500000000008</v>
      </c>
      <c r="Z31" s="9">
        <v>2.17</v>
      </c>
      <c r="AA31" s="5">
        <v>132.4134</v>
      </c>
      <c r="AB31" s="10">
        <v>3.11</v>
      </c>
      <c r="AC31" s="5">
        <v>170.78565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1084.98405</v>
      </c>
      <c r="AT31" s="11">
        <f>(AS31/$AS$37)*100</f>
        <v>0.36729061970484439</v>
      </c>
      <c r="AU31" s="5">
        <f t="shared" si="6"/>
        <v>367.2906197048444</v>
      </c>
    </row>
    <row r="32" spans="1:47" x14ac:dyDescent="0.25">
      <c r="B32" s="29" t="s">
        <v>120</v>
      </c>
      <c r="AS32" s="5">
        <f t="shared" ref="AS32:AS33" si="7">SUM(O32,Q32,S32,U32,W32,Y32,AA32,AC32,AF32,AH32,AJ32)</f>
        <v>0</v>
      </c>
      <c r="AT32" s="11">
        <f t="shared" ref="AT32:AT36" si="8">(AS32/$AS$37)*100</f>
        <v>0</v>
      </c>
      <c r="AU32" s="5">
        <f t="shared" ref="AU32:AU33" si="9">(AT32/100)*$AU$1</f>
        <v>0</v>
      </c>
    </row>
    <row r="33" spans="1:47" x14ac:dyDescent="0.25">
      <c r="B33" s="1" t="s">
        <v>117</v>
      </c>
      <c r="C33" s="1" t="s">
        <v>118</v>
      </c>
      <c r="D33" s="1" t="s">
        <v>66</v>
      </c>
      <c r="J33" s="2">
        <v>12.1</v>
      </c>
      <c r="K33" s="2">
        <v>6.2</v>
      </c>
      <c r="L33" s="2">
        <v>0</v>
      </c>
      <c r="AG33" s="9">
        <v>6.2</v>
      </c>
      <c r="AH33" s="5">
        <v>5658.12</v>
      </c>
      <c r="AS33" s="5">
        <f t="shared" si="7"/>
        <v>5658.12</v>
      </c>
      <c r="AT33" s="11">
        <f t="shared" si="8"/>
        <v>1.9153962688800579</v>
      </c>
      <c r="AU33" s="5">
        <f t="shared" si="9"/>
        <v>1915.396268880058</v>
      </c>
    </row>
    <row r="34" spans="1:47" x14ac:dyDescent="0.25">
      <c r="B34" s="29" t="s">
        <v>121</v>
      </c>
      <c r="AS34" s="5">
        <f t="shared" ref="AS34:AS35" si="10">SUM(O34,Q34,S34,U34,W34,Y34,AA34,AC34,AF34,AH34,AJ34)</f>
        <v>0</v>
      </c>
      <c r="AT34" s="11">
        <f t="shared" si="8"/>
        <v>0</v>
      </c>
      <c r="AU34" s="5">
        <f t="shared" ref="AU34:AU35" si="11">(AT34/100)*$AU$1</f>
        <v>0</v>
      </c>
    </row>
    <row r="35" spans="1:47" x14ac:dyDescent="0.25">
      <c r="B35" s="1" t="s">
        <v>116</v>
      </c>
      <c r="C35" s="1" t="s">
        <v>122</v>
      </c>
      <c r="D35" s="1" t="s">
        <v>66</v>
      </c>
      <c r="J35" s="2">
        <v>5.54</v>
      </c>
      <c r="K35" s="2">
        <v>5.88</v>
      </c>
      <c r="L35" s="2">
        <v>0</v>
      </c>
      <c r="AG35" s="9">
        <v>5.88</v>
      </c>
      <c r="AH35" s="5">
        <v>4051.94</v>
      </c>
      <c r="AS35" s="5">
        <f t="shared" si="10"/>
        <v>4051.94</v>
      </c>
      <c r="AT35" s="11">
        <f t="shared" si="8"/>
        <v>1.371669522337077</v>
      </c>
      <c r="AU35" s="5">
        <f t="shared" si="11"/>
        <v>1371.6695223370768</v>
      </c>
    </row>
    <row r="36" spans="1:47" ht="15.75" thickBot="1" x14ac:dyDescent="0.3">
      <c r="B36" s="1" t="s">
        <v>115</v>
      </c>
      <c r="C36" s="1" t="s">
        <v>122</v>
      </c>
      <c r="D36" s="1" t="s">
        <v>66</v>
      </c>
      <c r="J36" s="2">
        <v>2.66</v>
      </c>
      <c r="K36" s="2">
        <v>4.62</v>
      </c>
      <c r="L36" s="2">
        <v>0</v>
      </c>
      <c r="AG36" s="9">
        <v>4.62</v>
      </c>
      <c r="AH36" s="5">
        <v>2810.81</v>
      </c>
      <c r="AS36" s="5">
        <f t="shared" ref="AS36" si="12">SUM(O36,Q36,S36,U36,W36,Y36,AA36,AC36,AF36,AH36,AJ36)</f>
        <v>2810.81</v>
      </c>
      <c r="AT36" s="11">
        <f t="shared" si="8"/>
        <v>0.95152011384183355</v>
      </c>
      <c r="AU36" s="5">
        <f t="shared" ref="AU36" si="13">(AT36/100)*$AU$1</f>
        <v>951.52011384183345</v>
      </c>
    </row>
    <row r="37" spans="1:47" ht="15.75" thickTop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>
        <f>SUM(K3:K36)</f>
        <v>534.77</v>
      </c>
      <c r="L37" s="20">
        <f>SUM(L3:L36)</f>
        <v>44.83</v>
      </c>
      <c r="M37" s="21">
        <f>SUM(M3:M36)</f>
        <v>44.83</v>
      </c>
      <c r="N37" s="22">
        <f>SUM(N3:N36)</f>
        <v>26.919999999999998</v>
      </c>
      <c r="O37" s="23">
        <f>SUM(O3:O36)</f>
        <v>31104.6</v>
      </c>
      <c r="P37" s="24">
        <f>SUM(P3:P36)</f>
        <v>164.79999999999995</v>
      </c>
      <c r="Q37" s="23">
        <f>SUM(Q3:Q36)</f>
        <v>159507.27000000005</v>
      </c>
      <c r="R37" s="25">
        <f>SUM(R3:R36)</f>
        <v>207.21000000000006</v>
      </c>
      <c r="S37" s="23">
        <f>SUM(S3:S36)</f>
        <v>82449.884999999966</v>
      </c>
      <c r="T37" s="26">
        <f>SUM(T3:T36)</f>
        <v>64.790000000000006</v>
      </c>
      <c r="U37" s="23">
        <f>SUM(U3:U36)</f>
        <v>7496.3070000000007</v>
      </c>
      <c r="V37" s="20">
        <f>SUM(V3:V36)</f>
        <v>0</v>
      </c>
      <c r="W37" s="23">
        <f>SUM(W3:W36)</f>
        <v>0</v>
      </c>
      <c r="X37" s="20">
        <f>SUM(X3:X36)</f>
        <v>0</v>
      </c>
      <c r="Y37" s="23">
        <f>SUM(Y3:Y36)</f>
        <v>0</v>
      </c>
      <c r="Z37" s="27">
        <f>SUM(Z3:Z36)</f>
        <v>12.790000000000001</v>
      </c>
      <c r="AA37" s="23">
        <f>SUM(AA3:AA36)</f>
        <v>706.61160000000007</v>
      </c>
      <c r="AB37" s="28">
        <f>SUM(AB3:AB36)</f>
        <v>41.559999999999995</v>
      </c>
      <c r="AC37" s="23">
        <f>SUM(AC3:AC36)</f>
        <v>1616.5145499999999</v>
      </c>
      <c r="AD37" s="20">
        <f>SUM(AD3:AD36)</f>
        <v>0</v>
      </c>
      <c r="AE37" s="20">
        <f>SUM(AE3:AE36)</f>
        <v>0</v>
      </c>
      <c r="AF37" s="23">
        <f>SUM(AF3:AF36)</f>
        <v>0</v>
      </c>
      <c r="AG37" s="27">
        <f>SUM(AG3:AG36)</f>
        <v>16.7</v>
      </c>
      <c r="AH37" s="23">
        <f>SUM(AH3:AH36)</f>
        <v>12520.869999999999</v>
      </c>
      <c r="AI37" s="20">
        <f>SUM(AI3:AI36)</f>
        <v>0</v>
      </c>
      <c r="AJ37" s="23">
        <f>SUM(AJ3:AJ36)</f>
        <v>0</v>
      </c>
      <c r="AK37" s="21">
        <f>SUM(AK3:AK36)</f>
        <v>0</v>
      </c>
      <c r="AL37" s="23">
        <f>SUM(AL3:AL36)</f>
        <v>0</v>
      </c>
      <c r="AM37" s="21">
        <f>SUM(AM3:AM36)</f>
        <v>0</v>
      </c>
      <c r="AN37" s="23">
        <f>SUM(AN3:AN36)</f>
        <v>0</v>
      </c>
      <c r="AO37" s="20">
        <f>SUM(AO3:AO36)</f>
        <v>0</v>
      </c>
      <c r="AP37" s="23">
        <f>SUM(AP3:AP36)</f>
        <v>0</v>
      </c>
      <c r="AQ37" s="20">
        <f>SUM(AQ3:AQ36)</f>
        <v>0</v>
      </c>
      <c r="AR37" s="20">
        <f>SUM(AR3:AR36)</f>
        <v>0</v>
      </c>
      <c r="AS37" s="23">
        <f>SUM(AS3:AS36)</f>
        <v>295402.05815000006</v>
      </c>
      <c r="AT37" s="20">
        <f>SUM(AT3:AT36)</f>
        <v>100</v>
      </c>
      <c r="AU37" s="23">
        <f>SUM(AU3:AU36)</f>
        <v>99999.999999999971</v>
      </c>
    </row>
    <row r="40" spans="1:47" x14ac:dyDescent="0.25">
      <c r="B40" s="29" t="s">
        <v>119</v>
      </c>
      <c r="C40" s="1">
        <f>SUM(K37,L37)</f>
        <v>579.6</v>
      </c>
    </row>
  </sheetData>
  <conditionalFormatting sqref="I32:I36">
    <cfRule type="notContainsText" dxfId="0" priority="11" operator="notContains" text="#########">
      <formula>ISERROR(SEARCH("#########",I32))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David Orthengren</cp:lastModifiedBy>
  <dcterms:created xsi:type="dcterms:W3CDTF">2023-09-06T19:24:31Z</dcterms:created>
  <dcterms:modified xsi:type="dcterms:W3CDTF">2023-09-26T19:31:18Z</dcterms:modified>
</cp:coreProperties>
</file>