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JBN\9700\9740\9740_0036\GIS\Data\3_Tabular_Reports\Group_2\CD17\Tabular\"/>
    </mc:Choice>
  </mc:AlternateContent>
  <xr:revisionPtr revIDLastSave="0" documentId="13_ncr:1_{F8315ADC-DEAE-41EE-B3AB-6F482FCC9D9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64" i="1" l="1"/>
  <c r="AS63" i="1"/>
  <c r="AS62" i="1"/>
  <c r="AS60" i="1"/>
  <c r="AS61" i="1"/>
  <c r="AS58" i="1"/>
  <c r="AS59" i="1"/>
  <c r="AS56" i="1"/>
  <c r="AS57" i="1"/>
  <c r="Z65" i="1"/>
  <c r="AR65" i="1"/>
  <c r="AQ65" i="1"/>
  <c r="AO65" i="1"/>
  <c r="AM65" i="1"/>
  <c r="AK65" i="1"/>
  <c r="AJ65" i="1"/>
  <c r="AI65" i="1"/>
  <c r="AH65" i="1"/>
  <c r="AG65" i="1"/>
  <c r="AF65" i="1"/>
  <c r="AE65" i="1"/>
  <c r="AD65" i="1"/>
  <c r="AC65" i="1"/>
  <c r="AB65" i="1"/>
  <c r="AA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AS55" i="1"/>
  <c r="AP55" i="1"/>
  <c r="AN55" i="1"/>
  <c r="AL55" i="1"/>
  <c r="L55" i="1"/>
  <c r="K55" i="1"/>
  <c r="AS54" i="1"/>
  <c r="AP54" i="1"/>
  <c r="AN54" i="1"/>
  <c r="AL54" i="1"/>
  <c r="L54" i="1"/>
  <c r="K54" i="1"/>
  <c r="AS53" i="1"/>
  <c r="AP53" i="1"/>
  <c r="AN53" i="1"/>
  <c r="AL53" i="1"/>
  <c r="L53" i="1"/>
  <c r="K53" i="1"/>
  <c r="AS52" i="1"/>
  <c r="AP52" i="1"/>
  <c r="AN52" i="1"/>
  <c r="AL52" i="1"/>
  <c r="L52" i="1"/>
  <c r="K52" i="1"/>
  <c r="AS51" i="1"/>
  <c r="AP51" i="1"/>
  <c r="AN51" i="1"/>
  <c r="AL51" i="1"/>
  <c r="L51" i="1"/>
  <c r="K51" i="1"/>
  <c r="AS50" i="1"/>
  <c r="AP50" i="1"/>
  <c r="AN50" i="1"/>
  <c r="AL50" i="1"/>
  <c r="L50" i="1"/>
  <c r="K50" i="1"/>
  <c r="AS49" i="1"/>
  <c r="AP49" i="1"/>
  <c r="AN49" i="1"/>
  <c r="AL49" i="1"/>
  <c r="L49" i="1"/>
  <c r="K49" i="1"/>
  <c r="AS48" i="1"/>
  <c r="AP48" i="1"/>
  <c r="AN48" i="1"/>
  <c r="AL48" i="1"/>
  <c r="L48" i="1"/>
  <c r="K48" i="1"/>
  <c r="AS47" i="1"/>
  <c r="AP47" i="1"/>
  <c r="AN47" i="1"/>
  <c r="AL47" i="1"/>
  <c r="L47" i="1"/>
  <c r="K47" i="1"/>
  <c r="AS46" i="1"/>
  <c r="AP46" i="1"/>
  <c r="AN46" i="1"/>
  <c r="AL46" i="1"/>
  <c r="L46" i="1"/>
  <c r="K46" i="1"/>
  <c r="AS45" i="1"/>
  <c r="AP45" i="1"/>
  <c r="AN45" i="1"/>
  <c r="AL45" i="1"/>
  <c r="L45" i="1"/>
  <c r="K45" i="1"/>
  <c r="AS44" i="1"/>
  <c r="AP44" i="1"/>
  <c r="AN44" i="1"/>
  <c r="AL44" i="1"/>
  <c r="L44" i="1"/>
  <c r="K44" i="1"/>
  <c r="AS43" i="1"/>
  <c r="AP43" i="1"/>
  <c r="AN43" i="1"/>
  <c r="AL43" i="1"/>
  <c r="L43" i="1"/>
  <c r="K43" i="1"/>
  <c r="AS42" i="1"/>
  <c r="AP42" i="1"/>
  <c r="AN42" i="1"/>
  <c r="AL42" i="1"/>
  <c r="L42" i="1"/>
  <c r="K42" i="1"/>
  <c r="AS41" i="1"/>
  <c r="AP41" i="1"/>
  <c r="AN41" i="1"/>
  <c r="AL41" i="1"/>
  <c r="L41" i="1"/>
  <c r="K41" i="1"/>
  <c r="AS40" i="1"/>
  <c r="AP40" i="1"/>
  <c r="AN40" i="1"/>
  <c r="AL40" i="1"/>
  <c r="L40" i="1"/>
  <c r="K40" i="1"/>
  <c r="AS39" i="1"/>
  <c r="AP39" i="1"/>
  <c r="AN39" i="1"/>
  <c r="AL39" i="1"/>
  <c r="L39" i="1"/>
  <c r="K39" i="1"/>
  <c r="AS38" i="1"/>
  <c r="AP38" i="1"/>
  <c r="AN38" i="1"/>
  <c r="AL38" i="1"/>
  <c r="L38" i="1"/>
  <c r="K38" i="1"/>
  <c r="AS37" i="1"/>
  <c r="AP37" i="1"/>
  <c r="AN37" i="1"/>
  <c r="AL37" i="1"/>
  <c r="L37" i="1"/>
  <c r="K37" i="1"/>
  <c r="AS36" i="1"/>
  <c r="AP36" i="1"/>
  <c r="AN36" i="1"/>
  <c r="AL36" i="1"/>
  <c r="L36" i="1"/>
  <c r="K36" i="1"/>
  <c r="AS35" i="1"/>
  <c r="AP35" i="1"/>
  <c r="AN35" i="1"/>
  <c r="AL35" i="1"/>
  <c r="L35" i="1"/>
  <c r="K35" i="1"/>
  <c r="AS34" i="1"/>
  <c r="AP34" i="1"/>
  <c r="AN34" i="1"/>
  <c r="AL34" i="1"/>
  <c r="L34" i="1"/>
  <c r="K34" i="1"/>
  <c r="AS33" i="1"/>
  <c r="AP33" i="1"/>
  <c r="AN33" i="1"/>
  <c r="AL33" i="1"/>
  <c r="L33" i="1"/>
  <c r="K33" i="1"/>
  <c r="AS32" i="1"/>
  <c r="AP32" i="1"/>
  <c r="AN32" i="1"/>
  <c r="AL32" i="1"/>
  <c r="L32" i="1"/>
  <c r="K32" i="1"/>
  <c r="AS31" i="1"/>
  <c r="AP31" i="1"/>
  <c r="AN31" i="1"/>
  <c r="AL31" i="1"/>
  <c r="L31" i="1"/>
  <c r="K31" i="1"/>
  <c r="AS30" i="1"/>
  <c r="AP30" i="1"/>
  <c r="AN30" i="1"/>
  <c r="AL30" i="1"/>
  <c r="L30" i="1"/>
  <c r="K30" i="1"/>
  <c r="AS29" i="1"/>
  <c r="AP29" i="1"/>
  <c r="AN29" i="1"/>
  <c r="AL29" i="1"/>
  <c r="L29" i="1"/>
  <c r="K29" i="1"/>
  <c r="AS28" i="1"/>
  <c r="AP28" i="1"/>
  <c r="AN28" i="1"/>
  <c r="AL28" i="1"/>
  <c r="L28" i="1"/>
  <c r="K28" i="1"/>
  <c r="AS27" i="1"/>
  <c r="AP27" i="1"/>
  <c r="AN27" i="1"/>
  <c r="AL27" i="1"/>
  <c r="L27" i="1"/>
  <c r="K27" i="1"/>
  <c r="AS26" i="1"/>
  <c r="AP26" i="1"/>
  <c r="AN26" i="1"/>
  <c r="AL26" i="1"/>
  <c r="L26" i="1"/>
  <c r="K26" i="1"/>
  <c r="AS25" i="1"/>
  <c r="AP25" i="1"/>
  <c r="AN25" i="1"/>
  <c r="AL25" i="1"/>
  <c r="L25" i="1"/>
  <c r="K25" i="1"/>
  <c r="AS24" i="1"/>
  <c r="AP24" i="1"/>
  <c r="AN24" i="1"/>
  <c r="AL24" i="1"/>
  <c r="L24" i="1"/>
  <c r="K24" i="1"/>
  <c r="AS23" i="1"/>
  <c r="AP23" i="1"/>
  <c r="AN23" i="1"/>
  <c r="AL23" i="1"/>
  <c r="L23" i="1"/>
  <c r="K23" i="1"/>
  <c r="AS22" i="1"/>
  <c r="AP22" i="1"/>
  <c r="AN22" i="1"/>
  <c r="AL22" i="1"/>
  <c r="L22" i="1"/>
  <c r="K22" i="1"/>
  <c r="AS21" i="1"/>
  <c r="AP21" i="1"/>
  <c r="AN21" i="1"/>
  <c r="AL21" i="1"/>
  <c r="L21" i="1"/>
  <c r="K21" i="1"/>
  <c r="AS20" i="1"/>
  <c r="AP20" i="1"/>
  <c r="AN20" i="1"/>
  <c r="AL20" i="1"/>
  <c r="L20" i="1"/>
  <c r="K20" i="1"/>
  <c r="AS19" i="1"/>
  <c r="AP19" i="1"/>
  <c r="AN19" i="1"/>
  <c r="AL19" i="1"/>
  <c r="L19" i="1"/>
  <c r="K19" i="1"/>
  <c r="AS18" i="1"/>
  <c r="AP18" i="1"/>
  <c r="AN18" i="1"/>
  <c r="AL18" i="1"/>
  <c r="L18" i="1"/>
  <c r="K18" i="1"/>
  <c r="AS17" i="1"/>
  <c r="AP17" i="1"/>
  <c r="AN17" i="1"/>
  <c r="AL17" i="1"/>
  <c r="L17" i="1"/>
  <c r="K17" i="1"/>
  <c r="AS16" i="1"/>
  <c r="AP16" i="1"/>
  <c r="AN16" i="1"/>
  <c r="AL16" i="1"/>
  <c r="L16" i="1"/>
  <c r="K16" i="1"/>
  <c r="AS15" i="1"/>
  <c r="AP15" i="1"/>
  <c r="AN15" i="1"/>
  <c r="AL15" i="1"/>
  <c r="L15" i="1"/>
  <c r="K15" i="1"/>
  <c r="AS14" i="1"/>
  <c r="AP14" i="1"/>
  <c r="AN14" i="1"/>
  <c r="AL14" i="1"/>
  <c r="L14" i="1"/>
  <c r="K14" i="1"/>
  <c r="AS13" i="1"/>
  <c r="AP13" i="1"/>
  <c r="AN13" i="1"/>
  <c r="AL13" i="1"/>
  <c r="L13" i="1"/>
  <c r="K13" i="1"/>
  <c r="AS12" i="1"/>
  <c r="AP12" i="1"/>
  <c r="AN12" i="1"/>
  <c r="AL12" i="1"/>
  <c r="L12" i="1"/>
  <c r="K12" i="1"/>
  <c r="AS11" i="1"/>
  <c r="AP11" i="1"/>
  <c r="AN11" i="1"/>
  <c r="AL11" i="1"/>
  <c r="L11" i="1"/>
  <c r="K11" i="1"/>
  <c r="AS10" i="1"/>
  <c r="AP10" i="1"/>
  <c r="AN10" i="1"/>
  <c r="AL10" i="1"/>
  <c r="L10" i="1"/>
  <c r="K10" i="1"/>
  <c r="AS9" i="1"/>
  <c r="AP9" i="1"/>
  <c r="AN9" i="1"/>
  <c r="AL9" i="1"/>
  <c r="L9" i="1"/>
  <c r="K9" i="1"/>
  <c r="AS8" i="1"/>
  <c r="AP8" i="1"/>
  <c r="AN8" i="1"/>
  <c r="AL8" i="1"/>
  <c r="L8" i="1"/>
  <c r="K8" i="1"/>
  <c r="AS7" i="1"/>
  <c r="AP7" i="1"/>
  <c r="AN7" i="1"/>
  <c r="AL7" i="1"/>
  <c r="L7" i="1"/>
  <c r="K7" i="1"/>
  <c r="AS6" i="1"/>
  <c r="AP6" i="1"/>
  <c r="AN6" i="1"/>
  <c r="AL6" i="1"/>
  <c r="L6" i="1"/>
  <c r="K6" i="1"/>
  <c r="AS5" i="1"/>
  <c r="AP5" i="1"/>
  <c r="AN5" i="1"/>
  <c r="AL5" i="1"/>
  <c r="L5" i="1"/>
  <c r="K5" i="1"/>
  <c r="AS4" i="1"/>
  <c r="AP4" i="1"/>
  <c r="AN4" i="1"/>
  <c r="AL4" i="1"/>
  <c r="L4" i="1"/>
  <c r="K4" i="1"/>
  <c r="AS3" i="1"/>
  <c r="AP3" i="1"/>
  <c r="AN3" i="1"/>
  <c r="AL3" i="1"/>
  <c r="L3" i="1"/>
  <c r="K3" i="1"/>
  <c r="AP65" i="1" l="1"/>
  <c r="L65" i="1"/>
  <c r="K65" i="1"/>
  <c r="AN65" i="1"/>
  <c r="AS65" i="1"/>
  <c r="AT58" i="1" s="1"/>
  <c r="AU58" i="1" s="1"/>
  <c r="AL65" i="1"/>
  <c r="AT64" i="1" l="1"/>
  <c r="AU64" i="1" s="1"/>
  <c r="AT63" i="1"/>
  <c r="AU63" i="1" s="1"/>
  <c r="AT62" i="1"/>
  <c r="AU62" i="1" s="1"/>
  <c r="AT60" i="1"/>
  <c r="AU60" i="1" s="1"/>
  <c r="AT61" i="1"/>
  <c r="AU61" i="1" s="1"/>
  <c r="AT59" i="1"/>
  <c r="AU59" i="1" s="1"/>
  <c r="AT56" i="1"/>
  <c r="AU56" i="1" s="1"/>
  <c r="AT57" i="1"/>
  <c r="AU57" i="1" s="1"/>
  <c r="C68" i="1"/>
  <c r="AT51" i="1"/>
  <c r="AU51" i="1" s="1"/>
  <c r="AT39" i="1"/>
  <c r="AU39" i="1" s="1"/>
  <c r="AT18" i="1"/>
  <c r="AU18" i="1" s="1"/>
  <c r="AT26" i="1"/>
  <c r="AU26" i="1" s="1"/>
  <c r="AT28" i="1"/>
  <c r="AU28" i="1" s="1"/>
  <c r="AT9" i="1"/>
  <c r="AU9" i="1" s="1"/>
  <c r="AT55" i="1"/>
  <c r="AU55" i="1" s="1"/>
  <c r="AT36" i="1"/>
  <c r="AU36" i="1" s="1"/>
  <c r="AT43" i="1"/>
  <c r="AU43" i="1" s="1"/>
  <c r="AT27" i="1"/>
  <c r="AU27" i="1" s="1"/>
  <c r="AT17" i="1"/>
  <c r="AU17" i="1" s="1"/>
  <c r="AT50" i="1"/>
  <c r="AU50" i="1" s="1"/>
  <c r="AT32" i="1"/>
  <c r="AU32" i="1" s="1"/>
  <c r="AT13" i="1"/>
  <c r="AU13" i="1" s="1"/>
  <c r="AT8" i="1"/>
  <c r="AU8" i="1" s="1"/>
  <c r="AT46" i="1"/>
  <c r="AU46" i="1" s="1"/>
  <c r="AT12" i="1"/>
  <c r="AU12" i="1" s="1"/>
  <c r="AT48" i="1"/>
  <c r="AU48" i="1" s="1"/>
  <c r="AT30" i="1"/>
  <c r="AU30" i="1" s="1"/>
  <c r="AT10" i="1"/>
  <c r="AU10" i="1" s="1"/>
  <c r="AT11" i="1"/>
  <c r="AU11" i="1" s="1"/>
  <c r="AT49" i="1"/>
  <c r="AU49" i="1" s="1"/>
  <c r="AT4" i="1"/>
  <c r="AU4" i="1" s="1"/>
  <c r="AT3" i="1"/>
  <c r="AU3" i="1" s="1"/>
  <c r="AT42" i="1"/>
  <c r="AU42" i="1" s="1"/>
  <c r="AT29" i="1"/>
  <c r="AU29" i="1" s="1"/>
  <c r="AT41" i="1"/>
  <c r="AU41" i="1" s="1"/>
  <c r="AT14" i="1"/>
  <c r="AU14" i="1" s="1"/>
  <c r="AT52" i="1"/>
  <c r="AU52" i="1" s="1"/>
  <c r="AT53" i="1"/>
  <c r="AU53" i="1" s="1"/>
  <c r="AT38" i="1"/>
  <c r="AU38" i="1" s="1"/>
  <c r="AT21" i="1"/>
  <c r="AU21" i="1" s="1"/>
  <c r="AT15" i="1"/>
  <c r="AU15" i="1" s="1"/>
  <c r="AT40" i="1"/>
  <c r="AU40" i="1" s="1"/>
  <c r="AT19" i="1"/>
  <c r="AU19" i="1" s="1"/>
  <c r="AT22" i="1"/>
  <c r="AU22" i="1" s="1"/>
  <c r="AT45" i="1"/>
  <c r="AU45" i="1" s="1"/>
  <c r="AT24" i="1"/>
  <c r="AU24" i="1" s="1"/>
  <c r="AT31" i="1"/>
  <c r="AU31" i="1" s="1"/>
  <c r="AT20" i="1"/>
  <c r="AU20" i="1" s="1"/>
  <c r="AT47" i="1"/>
  <c r="AU47" i="1" s="1"/>
  <c r="AT35" i="1"/>
  <c r="AU35" i="1" s="1"/>
  <c r="AT6" i="1"/>
  <c r="AU6" i="1" s="1"/>
  <c r="AT7" i="1"/>
  <c r="AU7" i="1" s="1"/>
  <c r="AT25" i="1"/>
  <c r="AU25" i="1" s="1"/>
  <c r="AT54" i="1"/>
  <c r="AU54" i="1" s="1"/>
  <c r="AT44" i="1"/>
  <c r="AU44" i="1" s="1"/>
  <c r="AT33" i="1"/>
  <c r="AU33" i="1" s="1"/>
  <c r="AT23" i="1"/>
  <c r="AU23" i="1" s="1"/>
  <c r="AT5" i="1"/>
  <c r="AU5" i="1" s="1"/>
  <c r="AT34" i="1"/>
  <c r="AU34" i="1" s="1"/>
  <c r="AT37" i="1"/>
  <c r="AU37" i="1" s="1"/>
  <c r="AT16" i="1"/>
  <c r="AU16" i="1" s="1"/>
  <c r="AU65" i="1" l="1"/>
  <c r="AT65" i="1"/>
</calcChain>
</file>

<file path=xl/sharedStrings.xml><?xml version="1.0" encoding="utf-8"?>
<sst xmlns="http://schemas.openxmlformats.org/spreadsheetml/2006/main" count="495" uniqueCount="154">
  <si>
    <t>$1.00</t>
  </si>
  <si>
    <t>$100,000.00</t>
  </si>
  <si>
    <t>PIN</t>
  </si>
  <si>
    <t>NAME</t>
  </si>
  <si>
    <t>OWNER ADDRESS</t>
  </si>
  <si>
    <t>CITY STATE ZIP</t>
  </si>
  <si>
    <t>DESCRIPTION</t>
  </si>
  <si>
    <t>SEC</t>
  </si>
  <si>
    <t>TWP</t>
  </si>
  <si>
    <t>RANGE</t>
  </si>
  <si>
    <t>PARCEL ACRES</t>
  </si>
  <si>
    <t>ACRES IN TRACT</t>
  </si>
  <si>
    <t>TOTAL BENEFITTED ACRES</t>
  </si>
  <si>
    <t>ACRES IN WATERSHED NOT BENEFITTED</t>
  </si>
  <si>
    <t>NONCONVERTED WETLAND ACRES</t>
  </si>
  <si>
    <t>CLASS 1 ACRES</t>
  </si>
  <si>
    <t>RED = CLASS 1 BENEFIT</t>
  </si>
  <si>
    <t>CLASS 2 ACRES</t>
  </si>
  <si>
    <t>YELLOW = CLASS 2 BENEFIT</t>
  </si>
  <si>
    <t>CLASS 3 ACRES</t>
  </si>
  <si>
    <t>GREEN = CLASS 3 BENEFIT</t>
  </si>
  <si>
    <t>CLASS 4 ACRES</t>
  </si>
  <si>
    <t>BLUE = CLASS 4 BENEFIT</t>
  </si>
  <si>
    <t>URBAN RESIDENTIAL ACRES</t>
  </si>
  <si>
    <t>URBAN RESIDENTIAL BENEFIT</t>
  </si>
  <si>
    <t>INDUSTRIAL ACRES</t>
  </si>
  <si>
    <t>INDUSTRIAL BENEFIT</t>
  </si>
  <si>
    <t>RESIDENTIAL ACRES</t>
  </si>
  <si>
    <t>RESIDENTIAL BENEFIT</t>
  </si>
  <si>
    <t>WOODLOT ACRES</t>
  </si>
  <si>
    <t>WOODLOT BENEFIT</t>
  </si>
  <si>
    <t>FEDERAL LAND ACRES</t>
  </si>
  <si>
    <t>CREP ACRES</t>
  </si>
  <si>
    <t>CREP BENEFIT</t>
  </si>
  <si>
    <t>ROAD ACRES</t>
  </si>
  <si>
    <t>ROAD BENEFIT</t>
  </si>
  <si>
    <t>RECREATIONAL TRAIL ACRES</t>
  </si>
  <si>
    <t>RECREATIONAL TRAIL BENEFIT</t>
  </si>
  <si>
    <t>CLASS A GRASS STRIP ACRES</t>
  </si>
  <si>
    <t>CLASS A GRASS STRIP DAMAGES</t>
  </si>
  <si>
    <t>CLASS B GRASS STRIP ACRES</t>
  </si>
  <si>
    <t>CLASS B GRASS STRIP DAMAGES</t>
  </si>
  <si>
    <t>WETLAND BUFFER STRIP</t>
  </si>
  <si>
    <t>WETLAND BUFFER STRIP DAMAGES</t>
  </si>
  <si>
    <t>DITCH ACRES</t>
  </si>
  <si>
    <t>NON-BENEFITTED ACRES</t>
  </si>
  <si>
    <t>TOTAL PARCEL BENEFITS</t>
  </si>
  <si>
    <t>PERCENT TOTAL BENEFITS</t>
  </si>
  <si>
    <t>NOTIONAL ASSESSMENT ON $100,000 REPAIR</t>
  </si>
  <si>
    <t>04-0107-000</t>
  </si>
  <si>
    <t>WECKWERTH FARMS LLP</t>
  </si>
  <si>
    <t>870 20TH AVENUE SE</t>
  </si>
  <si>
    <t>BENSON MN 56215</t>
  </si>
  <si>
    <t>NESE</t>
  </si>
  <si>
    <t>19</t>
  </si>
  <si>
    <t>120</t>
  </si>
  <si>
    <t>39</t>
  </si>
  <si>
    <t>SESE</t>
  </si>
  <si>
    <t>SWSE</t>
  </si>
  <si>
    <t>04-0108-100</t>
  </si>
  <si>
    <t>CLAUSSEN/STANLEY &amp; KATHERINE</t>
  </si>
  <si>
    <t>1030 70TH STREET</t>
  </si>
  <si>
    <t>MONTEVIDEO MN 56265</t>
  </si>
  <si>
    <t>04-0109-000</t>
  </si>
  <si>
    <t>YOUNG/W.&amp; R./FAM.LTD.PART.</t>
  </si>
  <si>
    <t>950 HWY 29 SW</t>
  </si>
  <si>
    <t>NWSE</t>
  </si>
  <si>
    <t>04-0111-100</t>
  </si>
  <si>
    <t>PAYNE/R LARRY &amp; VALERIE</t>
  </si>
  <si>
    <t>290 90TH STREET SE</t>
  </si>
  <si>
    <t>SWSW</t>
  </si>
  <si>
    <t>20</t>
  </si>
  <si>
    <t>04-0152-000</t>
  </si>
  <si>
    <t>WECKWERTH/DEAN,GARY &amp; MARY</t>
  </si>
  <si>
    <t>SENW</t>
  </si>
  <si>
    <t>29</t>
  </si>
  <si>
    <t>SWNW</t>
  </si>
  <si>
    <t>NWNW</t>
  </si>
  <si>
    <t>04-0152-100</t>
  </si>
  <si>
    <t>WECKWERTH/DEAN</t>
  </si>
  <si>
    <t>1025 HWY 29 SE</t>
  </si>
  <si>
    <t>04-0153-100</t>
  </si>
  <si>
    <t>LARSON/LOUIE &amp; LEANNA</t>
  </si>
  <si>
    <t>1065 HWY 29 SE</t>
  </si>
  <si>
    <t>NESW</t>
  </si>
  <si>
    <t>04-0153-200</t>
  </si>
  <si>
    <t>WALSH/TIMOTHY J &amp; CINDY</t>
  </si>
  <si>
    <t>512 MEADOW LANE</t>
  </si>
  <si>
    <t>NWSW</t>
  </si>
  <si>
    <t>04-0153-400</t>
  </si>
  <si>
    <t>SESW</t>
  </si>
  <si>
    <t>04-0154-000</t>
  </si>
  <si>
    <t>VERGIN/WAYNE</t>
  </si>
  <si>
    <t>115 100TH STREET SW</t>
  </si>
  <si>
    <t>SENE</t>
  </si>
  <si>
    <t>30</t>
  </si>
  <si>
    <t>SWNE</t>
  </si>
  <si>
    <t>04-0154-050</t>
  </si>
  <si>
    <t>VERGIN/WAYNE &amp; SERENA</t>
  </si>
  <si>
    <t>NWNE</t>
  </si>
  <si>
    <t>NENE</t>
  </si>
  <si>
    <t>04-0154-100</t>
  </si>
  <si>
    <t>CASHEL TOWNSHIP HALL</t>
  </si>
  <si>
    <t>04-0155-000</t>
  </si>
  <si>
    <t>CLAUSSEN/MATTHEW &amp; LEAH</t>
  </si>
  <si>
    <t>360 40TH STREET SE</t>
  </si>
  <si>
    <t>NENW</t>
  </si>
  <si>
    <t>04-0155-100</t>
  </si>
  <si>
    <t>VAN HEUVELN/KAY/REV TRUST</t>
  </si>
  <si>
    <t>1508 PACIFIC AVENUE</t>
  </si>
  <si>
    <t>KERKHOVEN MN 56252</t>
  </si>
  <si>
    <t>04-0156-000</t>
  </si>
  <si>
    <t>ARNOLD/MARK AND SHELLY</t>
  </si>
  <si>
    <t>410 OLIVIA STREET PO BOX 74</t>
  </si>
  <si>
    <t>HOLLOWAY MN 56249</t>
  </si>
  <si>
    <t>04-0156-100</t>
  </si>
  <si>
    <t>VERGIN/DARIN &amp; SHELLY</t>
  </si>
  <si>
    <t>1075 20TH AVENUE SW</t>
  </si>
  <si>
    <t>04-0157-000</t>
  </si>
  <si>
    <t>AHRNDT/PAUL D &amp; KATHY</t>
  </si>
  <si>
    <t>1060 HWY 29 SW</t>
  </si>
  <si>
    <t>04-0157-100</t>
  </si>
  <si>
    <t>04-0157-150</t>
  </si>
  <si>
    <t>04-0158-000</t>
  </si>
  <si>
    <t>AHRNDT/JAMES R</t>
  </si>
  <si>
    <t>1120 HWY 29 SW</t>
  </si>
  <si>
    <t>31</t>
  </si>
  <si>
    <t>04-0158-100</t>
  </si>
  <si>
    <t>04-0160-000</t>
  </si>
  <si>
    <t>VETTER FAMILY FARMS PARTNER.</t>
  </si>
  <si>
    <t>PO BOX 8</t>
  </si>
  <si>
    <t>MILAN MN 56262</t>
  </si>
  <si>
    <t>04-0164-000</t>
  </si>
  <si>
    <t>04-0165-000</t>
  </si>
  <si>
    <t>CLAUSSEN/THOMAS &amp; GINGER</t>
  </si>
  <si>
    <t>640 27TH AVENUE NE</t>
  </si>
  <si>
    <t>32</t>
  </si>
  <si>
    <t>04-0166-000</t>
  </si>
  <si>
    <t>04-0166-100</t>
  </si>
  <si>
    <t>100TH ST SE</t>
  </si>
  <si>
    <t>100TH ST SW</t>
  </si>
  <si>
    <t>105TH ST SW</t>
  </si>
  <si>
    <t>20TH AVE SW</t>
  </si>
  <si>
    <t>CR 27</t>
  </si>
  <si>
    <t>P.O. BOX 241 1635 HOBAN AVENUE</t>
  </si>
  <si>
    <t>MN HWY 29 SW</t>
  </si>
  <si>
    <t>1000 HIGHWAY 10 WEST</t>
  </si>
  <si>
    <t>DETROIT LAKES MN 56501</t>
  </si>
  <si>
    <t>TOTAL WATERSHED ACRES:</t>
  </si>
  <si>
    <t>STATE HWYS</t>
  </si>
  <si>
    <t>SWIFT CTY RDS</t>
  </si>
  <si>
    <t>CASHEL TWP RDS</t>
  </si>
  <si>
    <t>GAIL BREHMER 815 50TH AVE SE</t>
  </si>
  <si>
    <t>DEGRAFF MN 56271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</si>
</sst>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.00"/>
    <numFmt numFmtId="165" formatCode="#,##0.00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EA989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2" borderId="0" xfId="0" applyNumberFormat="1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4" fontId="1" fillId="4" borderId="0" xfId="0" applyNumberFormat="1" applyFont="1" applyFill="1" applyAlignment="1">
      <alignment horizontal="center"/>
    </xf>
    <xf numFmtId="4" fontId="1" fillId="5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4" fontId="1" fillId="7" borderId="0" xfId="0" applyNumberFormat="1" applyFont="1" applyFill="1" applyAlignment="1">
      <alignment horizontal="center"/>
    </xf>
    <xf numFmtId="4" fontId="1" fillId="8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0" fontId="2" fillId="8" borderId="0" xfId="0" applyFont="1" applyFill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center"/>
    </xf>
    <xf numFmtId="4" fontId="1" fillId="6" borderId="1" xfId="0" applyNumberFormat="1" applyFont="1" applyFill="1" applyBorder="1" applyAlignment="1">
      <alignment horizontal="center"/>
    </xf>
    <xf numFmtId="4" fontId="1" fillId="7" borderId="1" xfId="0" applyNumberFormat="1" applyFont="1" applyFill="1" applyBorder="1" applyAlignment="1">
      <alignment horizontal="center"/>
    </xf>
    <xf numFmtId="4" fontId="1" fillId="8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b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68"/>
  <sheetViews>
    <sheetView tabSelected="1" topLeftCell="A42" workbookViewId="0">
      <selection activeCell="A68" sqref="A68"/>
    </sheetView>
  </sheetViews>
  <sheetFormatPr defaultRowHeight="15" x14ac:dyDescent="0.25"/>
  <cols>
    <col min="1" max="1" width="14.7109375" style="1" customWidth="1"/>
    <col min="2" max="2" width="35.7109375" style="1" customWidth="1"/>
    <col min="3" max="3" width="30.7109375" style="1" customWidth="1"/>
    <col min="4" max="4" width="25.7109375" style="1" customWidth="1"/>
    <col min="5" max="5" width="20.7109375" style="1" customWidth="1"/>
    <col min="6" max="8" width="9.7109375" style="1" customWidth="1"/>
    <col min="9" max="12" width="17.7109375" style="2" customWidth="1"/>
    <col min="13" max="13" width="20.7109375" style="3" customWidth="1"/>
    <col min="14" max="14" width="13.7109375" style="4" customWidth="1"/>
    <col min="15" max="15" width="13.7109375" style="5" customWidth="1"/>
    <col min="16" max="16" width="13.7109375" style="6" customWidth="1"/>
    <col min="17" max="17" width="13.7109375" style="5" customWidth="1"/>
    <col min="18" max="18" width="13.7109375" style="7" customWidth="1"/>
    <col min="19" max="19" width="13.7109375" style="5" customWidth="1"/>
    <col min="20" max="20" width="13.7109375" style="8" customWidth="1"/>
    <col min="21" max="21" width="13.7109375" style="5" customWidth="1"/>
    <col min="22" max="22" width="17.7109375" style="2" hidden="1" customWidth="1"/>
    <col min="23" max="23" width="17.7109375" style="5" hidden="1" customWidth="1"/>
    <col min="24" max="24" width="17.7109375" style="2" hidden="1" customWidth="1"/>
    <col min="25" max="25" width="17.7109375" style="5" hidden="1" customWidth="1"/>
    <col min="26" max="26" width="17.7109375" style="9" customWidth="1"/>
    <col min="27" max="27" width="17.7109375" style="5" customWidth="1"/>
    <col min="28" max="28" width="17.7109375" style="10" customWidth="1"/>
    <col min="29" max="29" width="17.7109375" style="5" customWidth="1"/>
    <col min="30" max="31" width="17.7109375" style="2" hidden="1" customWidth="1"/>
    <col min="32" max="32" width="17.7109375" style="5" hidden="1" customWidth="1"/>
    <col min="33" max="33" width="17.7109375" style="9" customWidth="1"/>
    <col min="34" max="34" width="17.7109375" style="5" customWidth="1"/>
    <col min="35" max="35" width="19.7109375" style="2" hidden="1" customWidth="1"/>
    <col min="36" max="36" width="19.7109375" style="5" hidden="1" customWidth="1"/>
    <col min="37" max="37" width="17.7109375" style="3" customWidth="1"/>
    <col min="38" max="38" width="17.7109375" style="5" customWidth="1"/>
    <col min="39" max="39" width="17.7109375" style="3" customWidth="1"/>
    <col min="40" max="40" width="17.7109375" style="5" customWidth="1"/>
    <col min="41" max="41" width="17.7109375" style="2" hidden="1" customWidth="1"/>
    <col min="42" max="42" width="17.7109375" style="5" hidden="1" customWidth="1"/>
    <col min="43" max="44" width="17.7109375" style="2" hidden="1" customWidth="1"/>
    <col min="45" max="45" width="17.7109375" style="5" customWidth="1"/>
    <col min="46" max="46" width="17.7109375" style="11" customWidth="1"/>
    <col min="47" max="47" width="17.7109375" style="5" customWidth="1"/>
  </cols>
  <sheetData>
    <row r="1" spans="1:47" x14ac:dyDescent="0.25">
      <c r="AL1" s="5">
        <v>3652.8</v>
      </c>
      <c r="AN1" s="5">
        <v>6088</v>
      </c>
      <c r="AP1" s="5" t="s">
        <v>0</v>
      </c>
      <c r="AU1" s="5" t="s">
        <v>1</v>
      </c>
    </row>
    <row r="2" spans="1:47" ht="68.099999999999994" customHeight="1" x14ac:dyDescent="0.25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3" t="s">
        <v>14</v>
      </c>
      <c r="N2" s="14" t="s">
        <v>15</v>
      </c>
      <c r="O2" s="12" t="s">
        <v>16</v>
      </c>
      <c r="P2" s="15" t="s">
        <v>17</v>
      </c>
      <c r="Q2" s="12" t="s">
        <v>18</v>
      </c>
      <c r="R2" s="16" t="s">
        <v>19</v>
      </c>
      <c r="S2" s="12" t="s">
        <v>20</v>
      </c>
      <c r="T2" s="17" t="s">
        <v>21</v>
      </c>
      <c r="U2" s="12" t="s">
        <v>22</v>
      </c>
      <c r="V2" s="12" t="s">
        <v>23</v>
      </c>
      <c r="W2" s="12" t="s">
        <v>24</v>
      </c>
      <c r="X2" s="12" t="s">
        <v>25</v>
      </c>
      <c r="Y2" s="12" t="s">
        <v>26</v>
      </c>
      <c r="Z2" s="18" t="s">
        <v>27</v>
      </c>
      <c r="AA2" s="12" t="s">
        <v>28</v>
      </c>
      <c r="AB2" s="19" t="s">
        <v>29</v>
      </c>
      <c r="AC2" s="12" t="s">
        <v>30</v>
      </c>
      <c r="AD2" s="12" t="s">
        <v>31</v>
      </c>
      <c r="AE2" s="12" t="s">
        <v>32</v>
      </c>
      <c r="AF2" s="12" t="s">
        <v>33</v>
      </c>
      <c r="AG2" s="18" t="s">
        <v>34</v>
      </c>
      <c r="AH2" s="12" t="s">
        <v>35</v>
      </c>
      <c r="AI2" s="12" t="s">
        <v>36</v>
      </c>
      <c r="AJ2" s="12" t="s">
        <v>37</v>
      </c>
      <c r="AK2" s="13" t="s">
        <v>38</v>
      </c>
      <c r="AL2" s="12" t="s">
        <v>39</v>
      </c>
      <c r="AM2" s="13" t="s">
        <v>40</v>
      </c>
      <c r="AN2" s="12" t="s">
        <v>41</v>
      </c>
      <c r="AO2" s="12" t="s">
        <v>42</v>
      </c>
      <c r="AP2" s="12" t="s">
        <v>43</v>
      </c>
      <c r="AQ2" s="12" t="s">
        <v>44</v>
      </c>
      <c r="AR2" s="12" t="s">
        <v>45</v>
      </c>
      <c r="AS2" s="12" t="s">
        <v>46</v>
      </c>
      <c r="AT2" s="12" t="s">
        <v>47</v>
      </c>
      <c r="AU2" s="12" t="s">
        <v>48</v>
      </c>
    </row>
    <row r="3" spans="1:47" x14ac:dyDescent="0.25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2">
        <v>119.306069294</v>
      </c>
      <c r="J3" s="2">
        <v>19.98</v>
      </c>
      <c r="K3" s="2">
        <f t="shared" ref="K3:K33" si="0">SUM(N3,P3,R3,T3,V3,X3,Z3,AB3,AE3,AG3,AI3)</f>
        <v>11.96</v>
      </c>
      <c r="L3" s="2">
        <f t="shared" ref="L3:L33" si="1">SUM(M3,AD3,AK3,AM3,AO3,AQ3,AR3)</f>
        <v>0</v>
      </c>
      <c r="P3" s="6">
        <v>4.5999999999999996</v>
      </c>
      <c r="Q3" s="5">
        <v>8317.9499999999989</v>
      </c>
      <c r="R3" s="7">
        <v>6.32</v>
      </c>
      <c r="S3" s="5">
        <v>6143.04</v>
      </c>
      <c r="T3" s="8">
        <v>1.04</v>
      </c>
      <c r="U3" s="5">
        <v>303.26400000000001</v>
      </c>
      <c r="AL3" s="5" t="str">
        <f t="shared" ref="AL3:AL33" si="2">IF(AK3&gt;0,AK3*$AL$1,"")</f>
        <v/>
      </c>
      <c r="AN3" s="5" t="str">
        <f t="shared" ref="AN3:AN33" si="3">IF(AM3&gt;0,AM3*$AN$1,"")</f>
        <v/>
      </c>
      <c r="AP3" s="5" t="str">
        <f t="shared" ref="AP3:AP33" si="4">IF(AO3&gt;0,AO3*$AP$1,"")</f>
        <v/>
      </c>
      <c r="AS3" s="5">
        <f t="shared" ref="AS3:AS33" si="5">SUM(O3,Q3,S3,U3,W3,Y3,AA3,AC3,AF3,AH3,AJ3)</f>
        <v>14764.253999999997</v>
      </c>
      <c r="AT3" s="11">
        <f>(AS3/$AS$65)*100</f>
        <v>1.3398275249315144</v>
      </c>
      <c r="AU3" s="5">
        <f t="shared" ref="AU3:AU33" si="6">(AT3/100)*$AU$1</f>
        <v>1339.8275249315145</v>
      </c>
    </row>
    <row r="4" spans="1:47" x14ac:dyDescent="0.25">
      <c r="A4" s="1" t="s">
        <v>49</v>
      </c>
      <c r="B4" s="1" t="s">
        <v>50</v>
      </c>
      <c r="C4" s="1" t="s">
        <v>51</v>
      </c>
      <c r="D4" s="1" t="s">
        <v>52</v>
      </c>
      <c r="E4" s="1" t="s">
        <v>57</v>
      </c>
      <c r="F4" s="1" t="s">
        <v>54</v>
      </c>
      <c r="G4" s="1" t="s">
        <v>55</v>
      </c>
      <c r="H4" s="1" t="s">
        <v>56</v>
      </c>
      <c r="I4" s="2">
        <v>119.306069294</v>
      </c>
      <c r="J4" s="2">
        <v>19.8</v>
      </c>
      <c r="K4" s="2">
        <f t="shared" si="0"/>
        <v>19.809999999999999</v>
      </c>
      <c r="L4" s="2">
        <f t="shared" si="1"/>
        <v>0</v>
      </c>
      <c r="N4" s="4">
        <v>0.35</v>
      </c>
      <c r="O4" s="5">
        <v>889.875</v>
      </c>
      <c r="P4" s="6">
        <v>14.42</v>
      </c>
      <c r="Q4" s="5">
        <v>26074.965</v>
      </c>
      <c r="R4" s="7">
        <v>0.86</v>
      </c>
      <c r="S4" s="5">
        <v>835.92</v>
      </c>
      <c r="Z4" s="9">
        <v>2.13</v>
      </c>
      <c r="AA4" s="5">
        <v>248.44319999999999</v>
      </c>
      <c r="AB4" s="10">
        <v>2.0499999999999998</v>
      </c>
      <c r="AC4" s="5">
        <v>215.20387500000001</v>
      </c>
      <c r="AL4" s="5" t="str">
        <f t="shared" si="2"/>
        <v/>
      </c>
      <c r="AN4" s="5" t="str">
        <f t="shared" si="3"/>
        <v/>
      </c>
      <c r="AP4" s="5" t="str">
        <f t="shared" si="4"/>
        <v/>
      </c>
      <c r="AS4" s="5">
        <f t="shared" si="5"/>
        <v>28264.407074999999</v>
      </c>
      <c r="AT4" s="11">
        <f>(AS4/$AS$65)*100</f>
        <v>2.5649403332504335</v>
      </c>
      <c r="AU4" s="5">
        <f t="shared" si="6"/>
        <v>2564.9403332504335</v>
      </c>
    </row>
    <row r="5" spans="1:47" x14ac:dyDescent="0.25">
      <c r="A5" s="1" t="s">
        <v>49</v>
      </c>
      <c r="B5" s="1" t="s">
        <v>50</v>
      </c>
      <c r="C5" s="1" t="s">
        <v>51</v>
      </c>
      <c r="D5" s="1" t="s">
        <v>52</v>
      </c>
      <c r="E5" s="1" t="s">
        <v>58</v>
      </c>
      <c r="F5" s="1" t="s">
        <v>54</v>
      </c>
      <c r="G5" s="1" t="s">
        <v>55</v>
      </c>
      <c r="H5" s="1" t="s">
        <v>56</v>
      </c>
      <c r="I5" s="2">
        <v>119.306069294</v>
      </c>
      <c r="J5" s="2">
        <v>39.450000000000003</v>
      </c>
      <c r="K5" s="2">
        <f t="shared" si="0"/>
        <v>16.880000000000003</v>
      </c>
      <c r="L5" s="2">
        <f t="shared" si="1"/>
        <v>0</v>
      </c>
      <c r="P5" s="6">
        <v>0.04</v>
      </c>
      <c r="Q5" s="5">
        <v>72.33</v>
      </c>
      <c r="R5" s="7">
        <v>9.3000000000000007</v>
      </c>
      <c r="S5" s="5">
        <v>9039.6</v>
      </c>
      <c r="T5" s="8">
        <v>4.71</v>
      </c>
      <c r="U5" s="5">
        <v>1373.4359999999999</v>
      </c>
      <c r="Z5" s="9">
        <v>0.75</v>
      </c>
      <c r="AA5" s="5">
        <v>87.480000000000018</v>
      </c>
      <c r="AB5" s="10">
        <v>2.08</v>
      </c>
      <c r="AC5" s="5">
        <v>218.35319999999999</v>
      </c>
      <c r="AL5" s="5" t="str">
        <f t="shared" si="2"/>
        <v/>
      </c>
      <c r="AN5" s="5" t="str">
        <f t="shared" si="3"/>
        <v/>
      </c>
      <c r="AP5" s="5" t="str">
        <f t="shared" si="4"/>
        <v/>
      </c>
      <c r="AS5" s="5">
        <f t="shared" si="5"/>
        <v>10791.199199999999</v>
      </c>
      <c r="AT5" s="11">
        <f>(AS5/$AS$65)*100</f>
        <v>0.97928047805049545</v>
      </c>
      <c r="AU5" s="5">
        <f t="shared" si="6"/>
        <v>979.2804780504955</v>
      </c>
    </row>
    <row r="6" spans="1:47" x14ac:dyDescent="0.25">
      <c r="A6" s="1" t="s">
        <v>59</v>
      </c>
      <c r="B6" s="1" t="s">
        <v>60</v>
      </c>
      <c r="C6" s="1" t="s">
        <v>61</v>
      </c>
      <c r="D6" s="1" t="s">
        <v>62</v>
      </c>
      <c r="E6" s="1" t="s">
        <v>53</v>
      </c>
      <c r="F6" s="1" t="s">
        <v>54</v>
      </c>
      <c r="G6" s="1" t="s">
        <v>55</v>
      </c>
      <c r="H6" s="1" t="s">
        <v>56</v>
      </c>
      <c r="I6" s="2">
        <v>36.218335941100001</v>
      </c>
      <c r="J6" s="2">
        <v>14.43</v>
      </c>
      <c r="K6" s="2">
        <f t="shared" si="0"/>
        <v>6.98</v>
      </c>
      <c r="L6" s="2">
        <f t="shared" si="1"/>
        <v>0</v>
      </c>
      <c r="P6" s="6">
        <v>3.43</v>
      </c>
      <c r="Q6" s="5">
        <v>6202.2975000000006</v>
      </c>
      <c r="R6" s="7">
        <v>3.55</v>
      </c>
      <c r="S6" s="5">
        <v>3450.6</v>
      </c>
      <c r="AL6" s="5" t="str">
        <f t="shared" si="2"/>
        <v/>
      </c>
      <c r="AN6" s="5" t="str">
        <f t="shared" si="3"/>
        <v/>
      </c>
      <c r="AP6" s="5" t="str">
        <f t="shared" si="4"/>
        <v/>
      </c>
      <c r="AS6" s="5">
        <f t="shared" si="5"/>
        <v>9652.8975000000009</v>
      </c>
      <c r="AT6" s="11">
        <f>(AS6/$AS$65)*100</f>
        <v>0.87598179805377285</v>
      </c>
      <c r="AU6" s="5">
        <f t="shared" si="6"/>
        <v>875.98179805377288</v>
      </c>
    </row>
    <row r="7" spans="1:47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57</v>
      </c>
      <c r="F7" s="1" t="s">
        <v>54</v>
      </c>
      <c r="G7" s="1" t="s">
        <v>55</v>
      </c>
      <c r="H7" s="1" t="s">
        <v>56</v>
      </c>
      <c r="I7" s="2">
        <v>36.218335941100001</v>
      </c>
      <c r="J7" s="2">
        <v>17.37</v>
      </c>
      <c r="K7" s="2">
        <f t="shared" si="0"/>
        <v>17.3</v>
      </c>
      <c r="L7" s="2">
        <f t="shared" si="1"/>
        <v>0</v>
      </c>
      <c r="N7" s="4">
        <v>11.41</v>
      </c>
      <c r="O7" s="5">
        <v>29009.924999999999</v>
      </c>
      <c r="P7" s="6">
        <v>5.71</v>
      </c>
      <c r="Q7" s="5">
        <v>10325.1075</v>
      </c>
      <c r="Z7" s="9">
        <v>0.18</v>
      </c>
      <c r="AA7" s="5">
        <v>20.995200000000001</v>
      </c>
      <c r="AL7" s="5" t="str">
        <f t="shared" si="2"/>
        <v/>
      </c>
      <c r="AN7" s="5" t="str">
        <f t="shared" si="3"/>
        <v/>
      </c>
      <c r="AP7" s="5" t="str">
        <f t="shared" si="4"/>
        <v/>
      </c>
      <c r="AS7" s="5">
        <f t="shared" si="5"/>
        <v>39356.027699999999</v>
      </c>
      <c r="AT7" s="11">
        <f>(AS7/$AS$65)*100</f>
        <v>3.5714834751845324</v>
      </c>
      <c r="AU7" s="5">
        <f t="shared" si="6"/>
        <v>3571.4834751845324</v>
      </c>
    </row>
    <row r="8" spans="1:47" x14ac:dyDescent="0.25">
      <c r="A8" s="1" t="s">
        <v>63</v>
      </c>
      <c r="B8" s="1" t="s">
        <v>64</v>
      </c>
      <c r="C8" s="1" t="s">
        <v>65</v>
      </c>
      <c r="D8" s="1" t="s">
        <v>52</v>
      </c>
      <c r="E8" s="1" t="s">
        <v>66</v>
      </c>
      <c r="F8" s="1" t="s">
        <v>54</v>
      </c>
      <c r="G8" s="1" t="s">
        <v>55</v>
      </c>
      <c r="H8" s="1" t="s">
        <v>56</v>
      </c>
      <c r="I8" s="2">
        <v>196.865870648</v>
      </c>
      <c r="J8" s="2">
        <v>39.33</v>
      </c>
      <c r="K8" s="2">
        <f t="shared" si="0"/>
        <v>14.8</v>
      </c>
      <c r="L8" s="2">
        <f t="shared" si="1"/>
        <v>0</v>
      </c>
      <c r="R8" s="7">
        <v>8.3000000000000007</v>
      </c>
      <c r="S8" s="5">
        <v>8067.6</v>
      </c>
      <c r="T8" s="8">
        <v>6.5</v>
      </c>
      <c r="U8" s="5">
        <v>1895.4</v>
      </c>
      <c r="AL8" s="5" t="str">
        <f t="shared" si="2"/>
        <v/>
      </c>
      <c r="AN8" s="5" t="str">
        <f t="shared" si="3"/>
        <v/>
      </c>
      <c r="AP8" s="5" t="str">
        <f t="shared" si="4"/>
        <v/>
      </c>
      <c r="AS8" s="5">
        <f t="shared" si="5"/>
        <v>9963</v>
      </c>
      <c r="AT8" s="11">
        <f>(AS8/$AS$65)*100</f>
        <v>0.90412300078911412</v>
      </c>
      <c r="AU8" s="5">
        <f t="shared" si="6"/>
        <v>904.12300078911414</v>
      </c>
    </row>
    <row r="9" spans="1:47" x14ac:dyDescent="0.25">
      <c r="A9" s="1" t="s">
        <v>67</v>
      </c>
      <c r="B9" s="1" t="s">
        <v>68</v>
      </c>
      <c r="C9" s="1" t="s">
        <v>69</v>
      </c>
      <c r="D9" s="1" t="s">
        <v>52</v>
      </c>
      <c r="E9" s="1" t="s">
        <v>70</v>
      </c>
      <c r="F9" s="1" t="s">
        <v>71</v>
      </c>
      <c r="G9" s="1" t="s">
        <v>55</v>
      </c>
      <c r="H9" s="1" t="s">
        <v>56</v>
      </c>
      <c r="I9" s="2">
        <v>159.982460637</v>
      </c>
      <c r="J9" s="2">
        <v>38.33</v>
      </c>
      <c r="K9" s="2">
        <f t="shared" si="0"/>
        <v>9.44</v>
      </c>
      <c r="L9" s="2">
        <f t="shared" si="1"/>
        <v>0.03</v>
      </c>
      <c r="N9" s="4">
        <v>5.64</v>
      </c>
      <c r="O9" s="5">
        <v>14339.7</v>
      </c>
      <c r="P9" s="6">
        <v>3.8</v>
      </c>
      <c r="Q9" s="5">
        <v>6871.3499999999995</v>
      </c>
      <c r="AL9" s="5" t="str">
        <f t="shared" si="2"/>
        <v/>
      </c>
      <c r="AM9" s="3">
        <v>0.02</v>
      </c>
      <c r="AN9" s="5">
        <f t="shared" si="3"/>
        <v>121.76</v>
      </c>
      <c r="AP9" s="5" t="str">
        <f t="shared" si="4"/>
        <v/>
      </c>
      <c r="AQ9" s="2">
        <v>0.01</v>
      </c>
      <c r="AS9" s="5">
        <f t="shared" si="5"/>
        <v>21211.05</v>
      </c>
      <c r="AT9" s="11">
        <f>(AS9/$AS$65)*100</f>
        <v>1.9248618062720002</v>
      </c>
      <c r="AU9" s="5">
        <f t="shared" si="6"/>
        <v>1924.8618062720002</v>
      </c>
    </row>
    <row r="10" spans="1:47" x14ac:dyDescent="0.25">
      <c r="A10" s="1" t="s">
        <v>72</v>
      </c>
      <c r="B10" s="1" t="s">
        <v>73</v>
      </c>
      <c r="C10" s="1" t="s">
        <v>51</v>
      </c>
      <c r="D10" s="1" t="s">
        <v>52</v>
      </c>
      <c r="E10" s="1" t="s">
        <v>74</v>
      </c>
      <c r="F10" s="1" t="s">
        <v>75</v>
      </c>
      <c r="G10" s="1" t="s">
        <v>55</v>
      </c>
      <c r="H10" s="1" t="s">
        <v>56</v>
      </c>
      <c r="I10" s="2">
        <v>237.53804968099999</v>
      </c>
      <c r="J10" s="2">
        <v>40.64</v>
      </c>
      <c r="K10" s="2">
        <f t="shared" si="0"/>
        <v>2.63</v>
      </c>
      <c r="L10" s="2">
        <f t="shared" si="1"/>
        <v>0</v>
      </c>
      <c r="R10" s="7">
        <v>2.63</v>
      </c>
      <c r="S10" s="5">
        <v>2556.36</v>
      </c>
      <c r="AL10" s="5" t="str">
        <f t="shared" si="2"/>
        <v/>
      </c>
      <c r="AN10" s="5" t="str">
        <f t="shared" si="3"/>
        <v/>
      </c>
      <c r="AP10" s="5" t="str">
        <f t="shared" si="4"/>
        <v/>
      </c>
      <c r="AS10" s="5">
        <f t="shared" si="5"/>
        <v>2556.36</v>
      </c>
      <c r="AT10" s="11">
        <f>(AS10/$AS$65)*100</f>
        <v>0.23198473093418245</v>
      </c>
      <c r="AU10" s="5">
        <f t="shared" si="6"/>
        <v>231.98473093418247</v>
      </c>
    </row>
    <row r="11" spans="1:47" x14ac:dyDescent="0.25">
      <c r="A11" s="1" t="s">
        <v>72</v>
      </c>
      <c r="B11" s="1" t="s">
        <v>73</v>
      </c>
      <c r="C11" s="1" t="s">
        <v>51</v>
      </c>
      <c r="D11" s="1" t="s">
        <v>52</v>
      </c>
      <c r="E11" s="1" t="s">
        <v>76</v>
      </c>
      <c r="F11" s="1" t="s">
        <v>75</v>
      </c>
      <c r="G11" s="1" t="s">
        <v>55</v>
      </c>
      <c r="H11" s="1" t="s">
        <v>56</v>
      </c>
      <c r="I11" s="2">
        <v>237.53804968099999</v>
      </c>
      <c r="J11" s="2">
        <v>34.07</v>
      </c>
      <c r="K11" s="2">
        <f t="shared" si="0"/>
        <v>30.71</v>
      </c>
      <c r="L11" s="2">
        <f t="shared" si="1"/>
        <v>0</v>
      </c>
      <c r="P11" s="6">
        <v>1.18</v>
      </c>
      <c r="Q11" s="5">
        <v>2133.7350000000001</v>
      </c>
      <c r="R11" s="7">
        <v>29.03</v>
      </c>
      <c r="S11" s="5">
        <v>28217.16</v>
      </c>
      <c r="Z11" s="9">
        <v>0.37</v>
      </c>
      <c r="AA11" s="5">
        <v>43.156799999999997</v>
      </c>
      <c r="AB11" s="10">
        <v>0.13</v>
      </c>
      <c r="AC11" s="5">
        <v>13.647074999999999</v>
      </c>
      <c r="AL11" s="5" t="str">
        <f t="shared" si="2"/>
        <v/>
      </c>
      <c r="AN11" s="5" t="str">
        <f t="shared" si="3"/>
        <v/>
      </c>
      <c r="AP11" s="5" t="str">
        <f t="shared" si="4"/>
        <v/>
      </c>
      <c r="AS11" s="5">
        <f t="shared" si="5"/>
        <v>30407.698875000002</v>
      </c>
      <c r="AT11" s="11">
        <f>(AS11/$AS$65)*100</f>
        <v>2.7594399231111884</v>
      </c>
      <c r="AU11" s="5">
        <f t="shared" si="6"/>
        <v>2759.4399231111884</v>
      </c>
    </row>
    <row r="12" spans="1:47" x14ac:dyDescent="0.25">
      <c r="A12" s="1" t="s">
        <v>72</v>
      </c>
      <c r="B12" s="1" t="s">
        <v>73</v>
      </c>
      <c r="C12" s="1" t="s">
        <v>51</v>
      </c>
      <c r="D12" s="1" t="s">
        <v>52</v>
      </c>
      <c r="E12" s="1" t="s">
        <v>77</v>
      </c>
      <c r="F12" s="1" t="s">
        <v>75</v>
      </c>
      <c r="G12" s="1" t="s">
        <v>55</v>
      </c>
      <c r="H12" s="1" t="s">
        <v>56</v>
      </c>
      <c r="I12" s="2">
        <v>237.53804968099999</v>
      </c>
      <c r="J12" s="2">
        <v>37.409999999999997</v>
      </c>
      <c r="K12" s="2">
        <f t="shared" si="0"/>
        <v>17.600000000000001</v>
      </c>
      <c r="L12" s="2">
        <f t="shared" si="1"/>
        <v>0</v>
      </c>
      <c r="N12" s="4">
        <v>1.79</v>
      </c>
      <c r="O12" s="5">
        <v>4551.0749999999998</v>
      </c>
      <c r="P12" s="6">
        <v>15.46</v>
      </c>
      <c r="Q12" s="5">
        <v>27955.544999999998</v>
      </c>
      <c r="R12" s="7">
        <v>0.01</v>
      </c>
      <c r="S12" s="5">
        <v>9.7200000000000006</v>
      </c>
      <c r="Z12" s="9">
        <v>0.11</v>
      </c>
      <c r="AA12" s="5">
        <v>12.830399999999999</v>
      </c>
      <c r="AB12" s="10">
        <v>0.23</v>
      </c>
      <c r="AC12" s="5">
        <v>24.144825000000001</v>
      </c>
      <c r="AL12" s="5" t="str">
        <f t="shared" si="2"/>
        <v/>
      </c>
      <c r="AN12" s="5" t="str">
        <f t="shared" si="3"/>
        <v/>
      </c>
      <c r="AP12" s="5" t="str">
        <f t="shared" si="4"/>
        <v/>
      </c>
      <c r="AS12" s="5">
        <f t="shared" si="5"/>
        <v>32553.315224999998</v>
      </c>
      <c r="AT12" s="11">
        <f>(AS12/$AS$65)*100</f>
        <v>2.9541504613932505</v>
      </c>
      <c r="AU12" s="5">
        <f t="shared" si="6"/>
        <v>2954.1504613932507</v>
      </c>
    </row>
    <row r="13" spans="1:47" x14ac:dyDescent="0.25">
      <c r="A13" s="1" t="s">
        <v>78</v>
      </c>
      <c r="B13" s="1" t="s">
        <v>79</v>
      </c>
      <c r="C13" s="1" t="s">
        <v>80</v>
      </c>
      <c r="D13" s="1" t="s">
        <v>52</v>
      </c>
      <c r="E13" s="1" t="s">
        <v>76</v>
      </c>
      <c r="F13" s="1" t="s">
        <v>75</v>
      </c>
      <c r="G13" s="1" t="s">
        <v>55</v>
      </c>
      <c r="H13" s="1" t="s">
        <v>56</v>
      </c>
      <c r="I13" s="2">
        <v>5.9580646154399997</v>
      </c>
      <c r="J13" s="2">
        <v>4.26</v>
      </c>
      <c r="K13" s="2">
        <f t="shared" si="0"/>
        <v>4.26</v>
      </c>
      <c r="L13" s="2">
        <f t="shared" si="1"/>
        <v>0</v>
      </c>
      <c r="P13" s="6">
        <v>0.56999999999999995</v>
      </c>
      <c r="Q13" s="5">
        <v>1030.7025000000001</v>
      </c>
      <c r="R13" s="7">
        <v>0.08</v>
      </c>
      <c r="S13" s="5">
        <v>77.760000000000005</v>
      </c>
      <c r="Z13" s="9">
        <v>1.2</v>
      </c>
      <c r="AA13" s="5">
        <v>139.96799999999999</v>
      </c>
      <c r="AB13" s="10">
        <v>2.41</v>
      </c>
      <c r="AC13" s="5">
        <v>252.99577500000001</v>
      </c>
      <c r="AL13" s="5" t="str">
        <f t="shared" si="2"/>
        <v/>
      </c>
      <c r="AN13" s="5" t="str">
        <f t="shared" si="3"/>
        <v/>
      </c>
      <c r="AP13" s="5" t="str">
        <f t="shared" si="4"/>
        <v/>
      </c>
      <c r="AS13" s="5">
        <f t="shared" si="5"/>
        <v>1501.4262750000003</v>
      </c>
      <c r="AT13" s="11">
        <f>(AS13/$AS$65)*100</f>
        <v>0.13625153359596728</v>
      </c>
      <c r="AU13" s="5">
        <f t="shared" si="6"/>
        <v>136.25153359596729</v>
      </c>
    </row>
    <row r="14" spans="1:47" x14ac:dyDescent="0.25">
      <c r="A14" s="1" t="s">
        <v>78</v>
      </c>
      <c r="B14" s="1" t="s">
        <v>79</v>
      </c>
      <c r="C14" s="1" t="s">
        <v>80</v>
      </c>
      <c r="D14" s="1" t="s">
        <v>52</v>
      </c>
      <c r="E14" s="1" t="s">
        <v>77</v>
      </c>
      <c r="F14" s="1" t="s">
        <v>75</v>
      </c>
      <c r="G14" s="1" t="s">
        <v>55</v>
      </c>
      <c r="H14" s="1" t="s">
        <v>56</v>
      </c>
      <c r="I14" s="2">
        <v>5.9580646154399997</v>
      </c>
      <c r="J14" s="2">
        <v>0.9</v>
      </c>
      <c r="K14" s="2">
        <f t="shared" si="0"/>
        <v>0.91</v>
      </c>
      <c r="L14" s="2">
        <f t="shared" si="1"/>
        <v>0</v>
      </c>
      <c r="P14" s="6">
        <v>0.32</v>
      </c>
      <c r="Q14" s="5">
        <v>578.64</v>
      </c>
      <c r="Z14" s="9">
        <v>0.04</v>
      </c>
      <c r="AA14" s="5">
        <v>4.6656000000000004</v>
      </c>
      <c r="AB14" s="10">
        <v>0.55000000000000004</v>
      </c>
      <c r="AC14" s="5">
        <v>57.737625000000001</v>
      </c>
      <c r="AL14" s="5" t="str">
        <f t="shared" si="2"/>
        <v/>
      </c>
      <c r="AN14" s="5" t="str">
        <f t="shared" si="3"/>
        <v/>
      </c>
      <c r="AP14" s="5" t="str">
        <f t="shared" si="4"/>
        <v/>
      </c>
      <c r="AS14" s="5">
        <f t="shared" si="5"/>
        <v>641.04322500000001</v>
      </c>
      <c r="AT14" s="11">
        <f>(AS14/$AS$65)*100</f>
        <v>5.8173434128528677E-2</v>
      </c>
      <c r="AU14" s="5">
        <f t="shared" si="6"/>
        <v>58.173434128528683</v>
      </c>
    </row>
    <row r="15" spans="1:47" x14ac:dyDescent="0.25">
      <c r="A15" s="1" t="s">
        <v>81</v>
      </c>
      <c r="B15" s="1" t="s">
        <v>82</v>
      </c>
      <c r="C15" s="1" t="s">
        <v>83</v>
      </c>
      <c r="D15" s="1" t="s">
        <v>52</v>
      </c>
      <c r="E15" s="1" t="s">
        <v>84</v>
      </c>
      <c r="F15" s="1" t="s">
        <v>75</v>
      </c>
      <c r="G15" s="1" t="s">
        <v>55</v>
      </c>
      <c r="H15" s="1" t="s">
        <v>56</v>
      </c>
      <c r="I15" s="2">
        <v>8.0100058734000008</v>
      </c>
      <c r="J15" s="2">
        <v>8.01</v>
      </c>
      <c r="K15" s="2">
        <f t="shared" si="0"/>
        <v>1.01</v>
      </c>
      <c r="L15" s="2">
        <f t="shared" si="1"/>
        <v>0</v>
      </c>
      <c r="T15" s="8">
        <v>0.25</v>
      </c>
      <c r="U15" s="5">
        <v>72.900000000000006</v>
      </c>
      <c r="Z15" s="9">
        <v>0.27</v>
      </c>
      <c r="AA15" s="5">
        <v>31.49280000000001</v>
      </c>
      <c r="AB15" s="10">
        <v>0.49</v>
      </c>
      <c r="AC15" s="5">
        <v>51.438974999999992</v>
      </c>
      <c r="AL15" s="5" t="str">
        <f t="shared" si="2"/>
        <v/>
      </c>
      <c r="AN15" s="5" t="str">
        <f t="shared" si="3"/>
        <v/>
      </c>
      <c r="AP15" s="5" t="str">
        <f t="shared" si="4"/>
        <v/>
      </c>
      <c r="AS15" s="5">
        <f t="shared" si="5"/>
        <v>155.83177500000002</v>
      </c>
      <c r="AT15" s="11">
        <f>(AS15/$AS$65)*100</f>
        <v>1.4141432503391959E-2</v>
      </c>
      <c r="AU15" s="5">
        <f t="shared" si="6"/>
        <v>14.141432503391959</v>
      </c>
    </row>
    <row r="16" spans="1:47" x14ac:dyDescent="0.25">
      <c r="A16" s="1" t="s">
        <v>85</v>
      </c>
      <c r="B16" s="1" t="s">
        <v>86</v>
      </c>
      <c r="C16" s="1" t="s">
        <v>87</v>
      </c>
      <c r="D16" s="1" t="s">
        <v>52</v>
      </c>
      <c r="E16" s="1" t="s">
        <v>88</v>
      </c>
      <c r="F16" s="1" t="s">
        <v>75</v>
      </c>
      <c r="G16" s="1" t="s">
        <v>55</v>
      </c>
      <c r="H16" s="1" t="s">
        <v>56</v>
      </c>
      <c r="I16" s="2">
        <v>73.050900092700005</v>
      </c>
      <c r="J16" s="2">
        <v>36.799999999999997</v>
      </c>
      <c r="K16" s="2">
        <f t="shared" si="0"/>
        <v>36.57</v>
      </c>
      <c r="L16" s="2">
        <f t="shared" si="1"/>
        <v>0</v>
      </c>
      <c r="R16" s="7">
        <v>35.36</v>
      </c>
      <c r="S16" s="5">
        <v>34347.24</v>
      </c>
      <c r="Z16" s="9">
        <v>1.21</v>
      </c>
      <c r="AA16" s="5">
        <v>140.94</v>
      </c>
      <c r="AL16" s="5" t="str">
        <f t="shared" si="2"/>
        <v/>
      </c>
      <c r="AN16" s="5" t="str">
        <f t="shared" si="3"/>
        <v/>
      </c>
      <c r="AP16" s="5" t="str">
        <f t="shared" si="4"/>
        <v/>
      </c>
      <c r="AS16" s="5">
        <f t="shared" si="5"/>
        <v>34488.18</v>
      </c>
      <c r="AT16" s="11">
        <f>(AS16/$AS$65)*100</f>
        <v>3.1297357014308052</v>
      </c>
      <c r="AU16" s="5">
        <f t="shared" si="6"/>
        <v>3129.7357014308054</v>
      </c>
    </row>
    <row r="17" spans="1:47" x14ac:dyDescent="0.25">
      <c r="A17" s="1" t="s">
        <v>85</v>
      </c>
      <c r="B17" s="1" t="s">
        <v>86</v>
      </c>
      <c r="C17" s="1" t="s">
        <v>87</v>
      </c>
      <c r="D17" s="1" t="s">
        <v>52</v>
      </c>
      <c r="E17" s="1" t="s">
        <v>84</v>
      </c>
      <c r="F17" s="1" t="s">
        <v>75</v>
      </c>
      <c r="G17" s="1" t="s">
        <v>55</v>
      </c>
      <c r="H17" s="1" t="s">
        <v>56</v>
      </c>
      <c r="I17" s="2">
        <v>73.050900092700005</v>
      </c>
      <c r="J17" s="2">
        <v>32.53</v>
      </c>
      <c r="K17" s="2">
        <f t="shared" si="0"/>
        <v>15.330000000000002</v>
      </c>
      <c r="L17" s="2">
        <f t="shared" si="1"/>
        <v>0</v>
      </c>
      <c r="R17" s="7">
        <v>3.3</v>
      </c>
      <c r="S17" s="5">
        <v>3207.6</v>
      </c>
      <c r="T17" s="8">
        <v>11.48</v>
      </c>
      <c r="U17" s="5">
        <v>3347.5680000000002</v>
      </c>
      <c r="Z17" s="9">
        <v>0.55000000000000004</v>
      </c>
      <c r="AA17" s="5">
        <v>64.152000000000015</v>
      </c>
      <c r="AL17" s="5" t="str">
        <f t="shared" si="2"/>
        <v/>
      </c>
      <c r="AN17" s="5" t="str">
        <f t="shared" si="3"/>
        <v/>
      </c>
      <c r="AP17" s="5" t="str">
        <f t="shared" si="4"/>
        <v/>
      </c>
      <c r="AS17" s="5">
        <f t="shared" si="5"/>
        <v>6619.32</v>
      </c>
      <c r="AT17" s="11">
        <f>(AS17/$AS$65)*100</f>
        <v>0.60069050101208454</v>
      </c>
      <c r="AU17" s="5">
        <f t="shared" si="6"/>
        <v>600.6905010120845</v>
      </c>
    </row>
    <row r="18" spans="1:47" x14ac:dyDescent="0.25">
      <c r="A18" s="1" t="s">
        <v>89</v>
      </c>
      <c r="B18" s="1" t="s">
        <v>86</v>
      </c>
      <c r="C18" s="1" t="s">
        <v>87</v>
      </c>
      <c r="D18" s="1" t="s">
        <v>52</v>
      </c>
      <c r="E18" s="1" t="s">
        <v>90</v>
      </c>
      <c r="F18" s="1" t="s">
        <v>75</v>
      </c>
      <c r="G18" s="1" t="s">
        <v>55</v>
      </c>
      <c r="H18" s="1" t="s">
        <v>56</v>
      </c>
      <c r="I18" s="2">
        <v>80.741193622400004</v>
      </c>
      <c r="J18" s="2">
        <v>38.4</v>
      </c>
      <c r="K18" s="2">
        <f t="shared" si="0"/>
        <v>33.25</v>
      </c>
      <c r="L18" s="2">
        <f t="shared" si="1"/>
        <v>0</v>
      </c>
      <c r="R18" s="7">
        <v>4.4800000000000004</v>
      </c>
      <c r="S18" s="5">
        <v>4354.5600000000004</v>
      </c>
      <c r="T18" s="8">
        <v>28.77</v>
      </c>
      <c r="U18" s="5">
        <v>8389.3320000000003</v>
      </c>
      <c r="AL18" s="5" t="str">
        <f t="shared" si="2"/>
        <v/>
      </c>
      <c r="AN18" s="5" t="str">
        <f t="shared" si="3"/>
        <v/>
      </c>
      <c r="AP18" s="5" t="str">
        <f t="shared" si="4"/>
        <v/>
      </c>
      <c r="AS18" s="5">
        <f t="shared" si="5"/>
        <v>12743.892</v>
      </c>
      <c r="AT18" s="11">
        <f>(AS18/$AS$65)*100</f>
        <v>1.1564835769118122</v>
      </c>
      <c r="AU18" s="5">
        <f t="shared" si="6"/>
        <v>1156.4835769118122</v>
      </c>
    </row>
    <row r="19" spans="1:47" x14ac:dyDescent="0.25">
      <c r="A19" s="1" t="s">
        <v>89</v>
      </c>
      <c r="B19" s="1" t="s">
        <v>86</v>
      </c>
      <c r="C19" s="1" t="s">
        <v>87</v>
      </c>
      <c r="D19" s="1" t="s">
        <v>52</v>
      </c>
      <c r="E19" s="1" t="s">
        <v>70</v>
      </c>
      <c r="F19" s="1" t="s">
        <v>75</v>
      </c>
      <c r="G19" s="1" t="s">
        <v>55</v>
      </c>
      <c r="H19" s="1" t="s">
        <v>56</v>
      </c>
      <c r="I19" s="2">
        <v>80.741193622400004</v>
      </c>
      <c r="J19" s="2">
        <v>35.81</v>
      </c>
      <c r="K19" s="2">
        <f t="shared" si="0"/>
        <v>35.809999999999995</v>
      </c>
      <c r="L19" s="2">
        <f t="shared" si="1"/>
        <v>0</v>
      </c>
      <c r="P19" s="6">
        <v>0.19</v>
      </c>
      <c r="Q19" s="5">
        <v>286.30624999999998</v>
      </c>
      <c r="R19" s="7">
        <v>34.79</v>
      </c>
      <c r="S19" s="5">
        <v>33512.94</v>
      </c>
      <c r="T19" s="8">
        <v>0.83</v>
      </c>
      <c r="U19" s="5">
        <v>242.02799999999999</v>
      </c>
      <c r="AL19" s="5" t="str">
        <f t="shared" si="2"/>
        <v/>
      </c>
      <c r="AN19" s="5" t="str">
        <f t="shared" si="3"/>
        <v/>
      </c>
      <c r="AP19" s="5" t="str">
        <f t="shared" si="4"/>
        <v/>
      </c>
      <c r="AS19" s="5">
        <f t="shared" si="5"/>
        <v>34041.274250000002</v>
      </c>
      <c r="AT19" s="11">
        <f>(AS19/$AS$65)*100</f>
        <v>3.0891798680713842</v>
      </c>
      <c r="AU19" s="5">
        <f t="shared" si="6"/>
        <v>3089.1798680713841</v>
      </c>
    </row>
    <row r="20" spans="1:47" x14ac:dyDescent="0.25">
      <c r="A20" s="1" t="s">
        <v>91</v>
      </c>
      <c r="B20" s="1" t="s">
        <v>92</v>
      </c>
      <c r="C20" s="1" t="s">
        <v>93</v>
      </c>
      <c r="D20" s="1" t="s">
        <v>52</v>
      </c>
      <c r="E20" s="1" t="s">
        <v>94</v>
      </c>
      <c r="F20" s="1" t="s">
        <v>95</v>
      </c>
      <c r="G20" s="1" t="s">
        <v>55</v>
      </c>
      <c r="H20" s="1" t="s">
        <v>56</v>
      </c>
      <c r="I20" s="2">
        <v>79.799810028600007</v>
      </c>
      <c r="J20" s="2">
        <v>37.36</v>
      </c>
      <c r="K20" s="2">
        <f t="shared" si="0"/>
        <v>37.36</v>
      </c>
      <c r="L20" s="2">
        <f t="shared" si="1"/>
        <v>0</v>
      </c>
      <c r="P20" s="6">
        <v>17.77</v>
      </c>
      <c r="Q20" s="5">
        <v>30399.696250000001</v>
      </c>
      <c r="R20" s="7">
        <v>17.010000000000002</v>
      </c>
      <c r="S20" s="5">
        <v>16413.84</v>
      </c>
      <c r="T20" s="8">
        <v>2.58</v>
      </c>
      <c r="U20" s="5">
        <v>752.32800000000009</v>
      </c>
      <c r="AL20" s="5" t="str">
        <f t="shared" si="2"/>
        <v/>
      </c>
      <c r="AN20" s="5" t="str">
        <f t="shared" si="3"/>
        <v/>
      </c>
      <c r="AP20" s="5" t="str">
        <f t="shared" si="4"/>
        <v/>
      </c>
      <c r="AS20" s="5">
        <f t="shared" si="5"/>
        <v>47565.864250000006</v>
      </c>
      <c r="AT20" s="11">
        <f>(AS20/$AS$65)*100</f>
        <v>4.3165102801202098</v>
      </c>
      <c r="AU20" s="5">
        <f t="shared" si="6"/>
        <v>4316.5102801202092</v>
      </c>
    </row>
    <row r="21" spans="1:47" x14ac:dyDescent="0.25">
      <c r="A21" s="1" t="s">
        <v>91</v>
      </c>
      <c r="B21" s="1" t="s">
        <v>92</v>
      </c>
      <c r="C21" s="1" t="s">
        <v>93</v>
      </c>
      <c r="D21" s="1" t="s">
        <v>52</v>
      </c>
      <c r="E21" s="1" t="s">
        <v>96</v>
      </c>
      <c r="F21" s="1" t="s">
        <v>95</v>
      </c>
      <c r="G21" s="1" t="s">
        <v>55</v>
      </c>
      <c r="H21" s="1" t="s">
        <v>56</v>
      </c>
      <c r="I21" s="2">
        <v>79.799810028600007</v>
      </c>
      <c r="J21" s="2">
        <v>38.97</v>
      </c>
      <c r="K21" s="2">
        <f t="shared" si="0"/>
        <v>38.96</v>
      </c>
      <c r="L21" s="2">
        <f t="shared" si="1"/>
        <v>0</v>
      </c>
      <c r="N21" s="4">
        <v>5.3599999999999994</v>
      </c>
      <c r="O21" s="5">
        <v>9398.7749999999996</v>
      </c>
      <c r="P21" s="6">
        <v>21.75</v>
      </c>
      <c r="Q21" s="5">
        <v>32711.2425</v>
      </c>
      <c r="R21" s="7">
        <v>6.8900000000000006</v>
      </c>
      <c r="S21" s="5">
        <v>6266.16</v>
      </c>
      <c r="T21" s="8">
        <v>4.96</v>
      </c>
      <c r="U21" s="5">
        <v>1429.8119999999999</v>
      </c>
      <c r="AL21" s="5" t="str">
        <f t="shared" si="2"/>
        <v/>
      </c>
      <c r="AN21" s="5" t="str">
        <f t="shared" si="3"/>
        <v/>
      </c>
      <c r="AP21" s="5" t="str">
        <f t="shared" si="4"/>
        <v/>
      </c>
      <c r="AS21" s="5">
        <f t="shared" si="5"/>
        <v>49805.989500000003</v>
      </c>
      <c r="AT21" s="11">
        <f>(AS21/$AS$65)*100</f>
        <v>4.519797318479486</v>
      </c>
      <c r="AU21" s="5">
        <f t="shared" si="6"/>
        <v>4519.7973184794864</v>
      </c>
    </row>
    <row r="22" spans="1:47" x14ac:dyDescent="0.25">
      <c r="A22" s="1" t="s">
        <v>97</v>
      </c>
      <c r="B22" s="1" t="s">
        <v>98</v>
      </c>
      <c r="C22" s="1" t="s">
        <v>93</v>
      </c>
      <c r="D22" s="1" t="s">
        <v>52</v>
      </c>
      <c r="E22" s="1" t="s">
        <v>99</v>
      </c>
      <c r="F22" s="1" t="s">
        <v>95</v>
      </c>
      <c r="G22" s="1" t="s">
        <v>55</v>
      </c>
      <c r="H22" s="1" t="s">
        <v>56</v>
      </c>
      <c r="I22" s="2">
        <v>79.969680138100003</v>
      </c>
      <c r="J22" s="2">
        <v>39.86</v>
      </c>
      <c r="K22" s="2">
        <f t="shared" si="0"/>
        <v>30.8</v>
      </c>
      <c r="L22" s="2">
        <f t="shared" si="1"/>
        <v>0</v>
      </c>
      <c r="P22" s="6">
        <v>12.02</v>
      </c>
      <c r="Q22" s="5">
        <v>20065.547500000001</v>
      </c>
      <c r="R22" s="7">
        <v>10.36</v>
      </c>
      <c r="S22" s="5">
        <v>9966.24</v>
      </c>
      <c r="T22" s="8">
        <v>2.69</v>
      </c>
      <c r="U22" s="5">
        <v>784.404</v>
      </c>
      <c r="Z22" s="9">
        <v>0.59</v>
      </c>
      <c r="AA22" s="5">
        <v>68.817599999999999</v>
      </c>
      <c r="AB22" s="10">
        <v>5.14</v>
      </c>
      <c r="AC22" s="5">
        <v>539.58434999999997</v>
      </c>
      <c r="AL22" s="5" t="str">
        <f t="shared" si="2"/>
        <v/>
      </c>
      <c r="AN22" s="5" t="str">
        <f t="shared" si="3"/>
        <v/>
      </c>
      <c r="AP22" s="5" t="str">
        <f t="shared" si="4"/>
        <v/>
      </c>
      <c r="AS22" s="5">
        <f t="shared" si="5"/>
        <v>31424.593449999997</v>
      </c>
      <c r="AT22" s="11">
        <f>(AS22/$AS$65)*100</f>
        <v>2.8517211410811942</v>
      </c>
      <c r="AU22" s="5">
        <f t="shared" si="6"/>
        <v>2851.7211410811942</v>
      </c>
    </row>
    <row r="23" spans="1:47" x14ac:dyDescent="0.25">
      <c r="A23" s="1" t="s">
        <v>97</v>
      </c>
      <c r="B23" s="1" t="s">
        <v>98</v>
      </c>
      <c r="C23" s="1" t="s">
        <v>93</v>
      </c>
      <c r="D23" s="1" t="s">
        <v>52</v>
      </c>
      <c r="E23" s="1" t="s">
        <v>100</v>
      </c>
      <c r="F23" s="1" t="s">
        <v>95</v>
      </c>
      <c r="G23" s="1" t="s">
        <v>55</v>
      </c>
      <c r="H23" s="1" t="s">
        <v>56</v>
      </c>
      <c r="I23" s="2">
        <v>79.969680138100003</v>
      </c>
      <c r="J23" s="2">
        <v>37.21</v>
      </c>
      <c r="K23" s="2">
        <f t="shared" si="0"/>
        <v>37.20000000000001</v>
      </c>
      <c r="L23" s="2">
        <f t="shared" si="1"/>
        <v>0</v>
      </c>
      <c r="N23" s="4">
        <v>6</v>
      </c>
      <c r="O23" s="5">
        <v>15255</v>
      </c>
      <c r="P23" s="6">
        <v>12.72</v>
      </c>
      <c r="Q23" s="5">
        <v>23000.94</v>
      </c>
      <c r="R23" s="7">
        <v>13.34</v>
      </c>
      <c r="S23" s="5">
        <v>12966.48</v>
      </c>
      <c r="T23" s="8">
        <v>0.38</v>
      </c>
      <c r="U23" s="5">
        <v>110.80800000000001</v>
      </c>
      <c r="Z23" s="9">
        <v>2.92</v>
      </c>
      <c r="AA23" s="5">
        <v>340.58879999999999</v>
      </c>
      <c r="AB23" s="10">
        <v>1.84</v>
      </c>
      <c r="AC23" s="5">
        <v>193.15860000000001</v>
      </c>
      <c r="AL23" s="5" t="str">
        <f t="shared" si="2"/>
        <v/>
      </c>
      <c r="AN23" s="5" t="str">
        <f t="shared" si="3"/>
        <v/>
      </c>
      <c r="AP23" s="5" t="str">
        <f t="shared" si="4"/>
        <v/>
      </c>
      <c r="AS23" s="5">
        <f t="shared" si="5"/>
        <v>51866.975399999996</v>
      </c>
      <c r="AT23" s="11">
        <f>(AS23/$AS$65)*100</f>
        <v>4.706827806935979</v>
      </c>
      <c r="AU23" s="5">
        <f t="shared" si="6"/>
        <v>4706.8278069359785</v>
      </c>
    </row>
    <row r="24" spans="1:47" x14ac:dyDescent="0.25">
      <c r="A24" s="1" t="s">
        <v>101</v>
      </c>
      <c r="B24" s="1" t="s">
        <v>102</v>
      </c>
      <c r="C24" s="1" t="s">
        <v>152</v>
      </c>
      <c r="D24" s="1" t="s">
        <v>153</v>
      </c>
      <c r="E24" s="1" t="s">
        <v>94</v>
      </c>
      <c r="F24" s="1" t="s">
        <v>95</v>
      </c>
      <c r="G24" s="1" t="s">
        <v>55</v>
      </c>
      <c r="H24" s="1" t="s">
        <v>56</v>
      </c>
      <c r="I24" s="2">
        <v>0.26300889817899997</v>
      </c>
      <c r="J24" s="2">
        <v>0.12</v>
      </c>
      <c r="K24" s="2">
        <f t="shared" si="0"/>
        <v>0.12</v>
      </c>
      <c r="L24" s="2">
        <f t="shared" si="1"/>
        <v>0</v>
      </c>
      <c r="Z24" s="9">
        <v>0.12</v>
      </c>
      <c r="AA24" s="5">
        <v>13.9968</v>
      </c>
      <c r="AL24" s="5" t="str">
        <f t="shared" si="2"/>
        <v/>
      </c>
      <c r="AN24" s="5" t="str">
        <f t="shared" si="3"/>
        <v/>
      </c>
      <c r="AP24" s="5" t="str">
        <f t="shared" si="4"/>
        <v/>
      </c>
      <c r="AS24" s="5">
        <f t="shared" si="5"/>
        <v>13.9968</v>
      </c>
      <c r="AT24" s="11">
        <f>(AS24/$AS$65)*100</f>
        <v>1.2701825572061702E-3</v>
      </c>
      <c r="AU24" s="5">
        <f t="shared" si="6"/>
        <v>1.2701825572061702</v>
      </c>
    </row>
    <row r="25" spans="1:47" x14ac:dyDescent="0.25">
      <c r="A25" s="1" t="s">
        <v>103</v>
      </c>
      <c r="B25" s="1" t="s">
        <v>104</v>
      </c>
      <c r="C25" s="1" t="s">
        <v>105</v>
      </c>
      <c r="D25" s="1" t="s">
        <v>52</v>
      </c>
      <c r="E25" s="1" t="s">
        <v>77</v>
      </c>
      <c r="F25" s="1" t="s">
        <v>95</v>
      </c>
      <c r="G25" s="1" t="s">
        <v>55</v>
      </c>
      <c r="H25" s="1" t="s">
        <v>56</v>
      </c>
      <c r="I25" s="2">
        <v>76.839674926499995</v>
      </c>
      <c r="J25" s="2">
        <v>34.96</v>
      </c>
      <c r="K25" s="2">
        <f t="shared" si="0"/>
        <v>2.7399999999999998</v>
      </c>
      <c r="L25" s="2">
        <f t="shared" si="1"/>
        <v>0</v>
      </c>
      <c r="R25" s="7">
        <v>7.0000000000000007E-2</v>
      </c>
      <c r="S25" s="5">
        <v>45.360000000000007</v>
      </c>
      <c r="T25" s="8">
        <v>2.67</v>
      </c>
      <c r="U25" s="5">
        <v>519.048</v>
      </c>
      <c r="AL25" s="5" t="str">
        <f t="shared" si="2"/>
        <v/>
      </c>
      <c r="AN25" s="5" t="str">
        <f t="shared" si="3"/>
        <v/>
      </c>
      <c r="AP25" s="5" t="str">
        <f t="shared" si="4"/>
        <v/>
      </c>
      <c r="AS25" s="5">
        <f t="shared" si="5"/>
        <v>564.40800000000002</v>
      </c>
      <c r="AT25" s="11">
        <f>(AS25/$AS$65)*100</f>
        <v>5.1218935524378437E-2</v>
      </c>
      <c r="AU25" s="5">
        <f t="shared" si="6"/>
        <v>51.218935524378438</v>
      </c>
    </row>
    <row r="26" spans="1:47" x14ac:dyDescent="0.25">
      <c r="A26" s="1" t="s">
        <v>103</v>
      </c>
      <c r="B26" s="1" t="s">
        <v>104</v>
      </c>
      <c r="C26" s="1" t="s">
        <v>105</v>
      </c>
      <c r="D26" s="1" t="s">
        <v>52</v>
      </c>
      <c r="E26" s="1" t="s">
        <v>106</v>
      </c>
      <c r="F26" s="1" t="s">
        <v>95</v>
      </c>
      <c r="G26" s="1" t="s">
        <v>55</v>
      </c>
      <c r="H26" s="1" t="s">
        <v>56</v>
      </c>
      <c r="I26" s="2">
        <v>76.839674926499995</v>
      </c>
      <c r="J26" s="2">
        <v>2.15</v>
      </c>
      <c r="K26" s="2">
        <f t="shared" si="0"/>
        <v>0.53</v>
      </c>
      <c r="L26" s="2">
        <f t="shared" si="1"/>
        <v>0</v>
      </c>
      <c r="R26" s="7">
        <v>0.1</v>
      </c>
      <c r="S26" s="5">
        <v>64.8</v>
      </c>
      <c r="T26" s="8">
        <v>0.43</v>
      </c>
      <c r="U26" s="5">
        <v>83.591999999999999</v>
      </c>
      <c r="AL26" s="5" t="str">
        <f t="shared" si="2"/>
        <v/>
      </c>
      <c r="AN26" s="5" t="str">
        <f t="shared" si="3"/>
        <v/>
      </c>
      <c r="AP26" s="5" t="str">
        <f t="shared" si="4"/>
        <v/>
      </c>
      <c r="AS26" s="5">
        <f t="shared" si="5"/>
        <v>148.392</v>
      </c>
      <c r="AT26" s="11">
        <f>(AS26/$AS$65)*100</f>
        <v>1.3466287296306155E-2</v>
      </c>
      <c r="AU26" s="5">
        <f t="shared" si="6"/>
        <v>13.466287296306156</v>
      </c>
    </row>
    <row r="27" spans="1:47" x14ac:dyDescent="0.25">
      <c r="A27" s="1" t="s">
        <v>103</v>
      </c>
      <c r="B27" s="1" t="s">
        <v>104</v>
      </c>
      <c r="C27" s="1" t="s">
        <v>105</v>
      </c>
      <c r="D27" s="1" t="s">
        <v>52</v>
      </c>
      <c r="E27" s="1" t="s">
        <v>74</v>
      </c>
      <c r="F27" s="1" t="s">
        <v>95</v>
      </c>
      <c r="G27" s="1" t="s">
        <v>55</v>
      </c>
      <c r="H27" s="1" t="s">
        <v>56</v>
      </c>
      <c r="I27" s="2">
        <v>76.839674926499995</v>
      </c>
      <c r="J27" s="2">
        <v>2.1</v>
      </c>
      <c r="K27" s="2">
        <f t="shared" si="0"/>
        <v>1.3499999999999999</v>
      </c>
      <c r="L27" s="2">
        <f t="shared" si="1"/>
        <v>0</v>
      </c>
      <c r="P27" s="6">
        <v>1.1299999999999999</v>
      </c>
      <c r="Q27" s="5">
        <v>1362.2149999999999</v>
      </c>
      <c r="R27" s="7">
        <v>0.22</v>
      </c>
      <c r="S27" s="5">
        <v>142.56</v>
      </c>
      <c r="AL27" s="5" t="str">
        <f t="shared" si="2"/>
        <v/>
      </c>
      <c r="AN27" s="5" t="str">
        <f t="shared" si="3"/>
        <v/>
      </c>
      <c r="AP27" s="5" t="str">
        <f t="shared" si="4"/>
        <v/>
      </c>
      <c r="AS27" s="5">
        <f t="shared" si="5"/>
        <v>1504.7749999999999</v>
      </c>
      <c r="AT27" s="11">
        <f>(AS27/$AS$65)*100</f>
        <v>0.13655542391974698</v>
      </c>
      <c r="AU27" s="5">
        <f t="shared" si="6"/>
        <v>136.55542391974697</v>
      </c>
    </row>
    <row r="28" spans="1:47" x14ac:dyDescent="0.25">
      <c r="A28" s="1" t="s">
        <v>103</v>
      </c>
      <c r="B28" s="1" t="s">
        <v>104</v>
      </c>
      <c r="C28" s="1" t="s">
        <v>105</v>
      </c>
      <c r="D28" s="1" t="s">
        <v>52</v>
      </c>
      <c r="E28" s="1" t="s">
        <v>76</v>
      </c>
      <c r="F28" s="1" t="s">
        <v>95</v>
      </c>
      <c r="G28" s="1" t="s">
        <v>55</v>
      </c>
      <c r="H28" s="1" t="s">
        <v>56</v>
      </c>
      <c r="I28" s="2">
        <v>76.839674926499995</v>
      </c>
      <c r="J28" s="2">
        <v>34.72</v>
      </c>
      <c r="K28" s="2">
        <f t="shared" si="0"/>
        <v>5.18</v>
      </c>
      <c r="L28" s="2">
        <f t="shared" si="1"/>
        <v>0</v>
      </c>
      <c r="P28" s="6">
        <v>1.26</v>
      </c>
      <c r="Q28" s="5">
        <v>1518.93</v>
      </c>
      <c r="R28" s="7">
        <v>2.19</v>
      </c>
      <c r="S28" s="5">
        <v>1419.12</v>
      </c>
      <c r="T28" s="8">
        <v>1.73</v>
      </c>
      <c r="U28" s="5">
        <v>336.31200000000001</v>
      </c>
      <c r="AL28" s="5" t="str">
        <f t="shared" si="2"/>
        <v/>
      </c>
      <c r="AN28" s="5" t="str">
        <f t="shared" si="3"/>
        <v/>
      </c>
      <c r="AP28" s="5" t="str">
        <f t="shared" si="4"/>
        <v/>
      </c>
      <c r="AS28" s="5">
        <f t="shared" si="5"/>
        <v>3274.3620000000001</v>
      </c>
      <c r="AT28" s="11">
        <f>(AS28/$AS$65)*100</f>
        <v>0.29714202520424021</v>
      </c>
      <c r="AU28" s="5">
        <f t="shared" si="6"/>
        <v>297.14202520424021</v>
      </c>
    </row>
    <row r="29" spans="1:47" x14ac:dyDescent="0.25">
      <c r="A29" s="1" t="s">
        <v>107</v>
      </c>
      <c r="B29" s="1" t="s">
        <v>108</v>
      </c>
      <c r="C29" s="1" t="s">
        <v>109</v>
      </c>
      <c r="D29" s="1" t="s">
        <v>110</v>
      </c>
      <c r="E29" s="1" t="s">
        <v>106</v>
      </c>
      <c r="F29" s="1" t="s">
        <v>95</v>
      </c>
      <c r="G29" s="1" t="s">
        <v>55</v>
      </c>
      <c r="H29" s="1" t="s">
        <v>56</v>
      </c>
      <c r="I29" s="2">
        <v>75.823709531800006</v>
      </c>
      <c r="J29" s="2">
        <v>37.92</v>
      </c>
      <c r="K29" s="2">
        <f t="shared" si="0"/>
        <v>11.200000000000001</v>
      </c>
      <c r="L29" s="2">
        <f t="shared" si="1"/>
        <v>0</v>
      </c>
      <c r="N29" s="4">
        <v>0.27</v>
      </c>
      <c r="O29" s="5">
        <v>457.65</v>
      </c>
      <c r="P29" s="6">
        <v>5.25</v>
      </c>
      <c r="Q29" s="5">
        <v>6328.875</v>
      </c>
      <c r="R29" s="7">
        <v>3.71</v>
      </c>
      <c r="S29" s="5">
        <v>2404.08</v>
      </c>
      <c r="T29" s="8">
        <v>1.97</v>
      </c>
      <c r="U29" s="5">
        <v>382.96800000000002</v>
      </c>
      <c r="AL29" s="5" t="str">
        <f t="shared" si="2"/>
        <v/>
      </c>
      <c r="AN29" s="5" t="str">
        <f t="shared" si="3"/>
        <v/>
      </c>
      <c r="AP29" s="5" t="str">
        <f t="shared" si="4"/>
        <v/>
      </c>
      <c r="AS29" s="5">
        <f t="shared" si="5"/>
        <v>9573.5730000000003</v>
      </c>
      <c r="AT29" s="11">
        <f>(AS29/$AS$65)*100</f>
        <v>0.86878325293923941</v>
      </c>
      <c r="AU29" s="5">
        <f t="shared" si="6"/>
        <v>868.78325293923945</v>
      </c>
    </row>
    <row r="30" spans="1:47" x14ac:dyDescent="0.25">
      <c r="A30" s="1" t="s">
        <v>107</v>
      </c>
      <c r="B30" s="1" t="s">
        <v>108</v>
      </c>
      <c r="C30" s="1" t="s">
        <v>109</v>
      </c>
      <c r="D30" s="1" t="s">
        <v>110</v>
      </c>
      <c r="E30" s="1" t="s">
        <v>74</v>
      </c>
      <c r="F30" s="1" t="s">
        <v>95</v>
      </c>
      <c r="G30" s="1" t="s">
        <v>55</v>
      </c>
      <c r="H30" s="1" t="s">
        <v>56</v>
      </c>
      <c r="I30" s="2">
        <v>75.823709531800006</v>
      </c>
      <c r="J30" s="2">
        <v>36.979999999999997</v>
      </c>
      <c r="K30" s="2">
        <f t="shared" si="0"/>
        <v>35.540000000000006</v>
      </c>
      <c r="L30" s="2">
        <f t="shared" si="1"/>
        <v>0</v>
      </c>
      <c r="N30" s="4">
        <v>17.03</v>
      </c>
      <c r="O30" s="5">
        <v>28865.85</v>
      </c>
      <c r="P30" s="6">
        <v>17.559999999999999</v>
      </c>
      <c r="Q30" s="5">
        <v>21674.89</v>
      </c>
      <c r="R30" s="7">
        <v>0.95</v>
      </c>
      <c r="S30" s="5">
        <v>615.6</v>
      </c>
      <c r="AL30" s="5" t="str">
        <f t="shared" si="2"/>
        <v/>
      </c>
      <c r="AN30" s="5" t="str">
        <f t="shared" si="3"/>
        <v/>
      </c>
      <c r="AP30" s="5" t="str">
        <f t="shared" si="4"/>
        <v/>
      </c>
      <c r="AS30" s="5">
        <f t="shared" si="5"/>
        <v>51156.34</v>
      </c>
      <c r="AT30" s="11">
        <f>(AS30/$AS$65)*100</f>
        <v>4.6423390173831365</v>
      </c>
      <c r="AU30" s="5">
        <f t="shared" si="6"/>
        <v>4642.3390173831367</v>
      </c>
    </row>
    <row r="31" spans="1:47" x14ac:dyDescent="0.25">
      <c r="A31" s="1" t="s">
        <v>111</v>
      </c>
      <c r="B31" s="1" t="s">
        <v>112</v>
      </c>
      <c r="C31" s="1" t="s">
        <v>113</v>
      </c>
      <c r="D31" s="1" t="s">
        <v>114</v>
      </c>
      <c r="E31" s="1" t="s">
        <v>88</v>
      </c>
      <c r="F31" s="1" t="s">
        <v>95</v>
      </c>
      <c r="G31" s="1" t="s">
        <v>55</v>
      </c>
      <c r="H31" s="1" t="s">
        <v>56</v>
      </c>
      <c r="I31" s="2">
        <v>147.65593771499999</v>
      </c>
      <c r="J31" s="2">
        <v>29.75</v>
      </c>
      <c r="K31" s="2">
        <f t="shared" si="0"/>
        <v>18.21</v>
      </c>
      <c r="L31" s="2">
        <f t="shared" si="1"/>
        <v>0</v>
      </c>
      <c r="R31" s="7">
        <v>14.53</v>
      </c>
      <c r="S31" s="5">
        <v>9415.4399999999987</v>
      </c>
      <c r="T31" s="8">
        <v>3.68</v>
      </c>
      <c r="U31" s="5">
        <v>715.39200000000005</v>
      </c>
      <c r="AL31" s="5" t="str">
        <f t="shared" si="2"/>
        <v/>
      </c>
      <c r="AN31" s="5" t="str">
        <f t="shared" si="3"/>
        <v/>
      </c>
      <c r="AP31" s="5" t="str">
        <f t="shared" si="4"/>
        <v/>
      </c>
      <c r="AS31" s="5">
        <f t="shared" si="5"/>
        <v>10130.831999999999</v>
      </c>
      <c r="AT31" s="11">
        <f>(AS31/$AS$65)*100</f>
        <v>0.91935343052598428</v>
      </c>
      <c r="AU31" s="5">
        <f t="shared" si="6"/>
        <v>919.35343052598432</v>
      </c>
    </row>
    <row r="32" spans="1:47" x14ac:dyDescent="0.25">
      <c r="A32" s="1" t="s">
        <v>111</v>
      </c>
      <c r="B32" s="1" t="s">
        <v>112</v>
      </c>
      <c r="C32" s="1" t="s">
        <v>113</v>
      </c>
      <c r="D32" s="1" t="s">
        <v>114</v>
      </c>
      <c r="E32" s="1" t="s">
        <v>84</v>
      </c>
      <c r="F32" s="1" t="s">
        <v>95</v>
      </c>
      <c r="G32" s="1" t="s">
        <v>55</v>
      </c>
      <c r="H32" s="1" t="s">
        <v>56</v>
      </c>
      <c r="I32" s="2">
        <v>147.65593771499999</v>
      </c>
      <c r="J32" s="2">
        <v>39.229999999999997</v>
      </c>
      <c r="K32" s="2">
        <f t="shared" si="0"/>
        <v>39.229999999999997</v>
      </c>
      <c r="L32" s="2">
        <f t="shared" si="1"/>
        <v>0</v>
      </c>
      <c r="P32" s="6">
        <v>11.87</v>
      </c>
      <c r="Q32" s="5">
        <v>14309.285</v>
      </c>
      <c r="R32" s="7">
        <v>26.89</v>
      </c>
      <c r="S32" s="5">
        <v>17424.72</v>
      </c>
      <c r="AB32" s="10">
        <v>0.47</v>
      </c>
      <c r="AC32" s="5">
        <v>34.467612500000001</v>
      </c>
      <c r="AL32" s="5" t="str">
        <f t="shared" si="2"/>
        <v/>
      </c>
      <c r="AN32" s="5" t="str">
        <f t="shared" si="3"/>
        <v/>
      </c>
      <c r="AP32" s="5" t="str">
        <f t="shared" si="4"/>
        <v/>
      </c>
      <c r="AS32" s="5">
        <f t="shared" si="5"/>
        <v>31768.472612500002</v>
      </c>
      <c r="AT32" s="11">
        <f>(AS32/$AS$65)*100</f>
        <v>2.8829275106795431</v>
      </c>
      <c r="AU32" s="5">
        <f t="shared" si="6"/>
        <v>2882.927510679543</v>
      </c>
    </row>
    <row r="33" spans="1:47" x14ac:dyDescent="0.25">
      <c r="A33" s="1" t="s">
        <v>111</v>
      </c>
      <c r="B33" s="1" t="s">
        <v>112</v>
      </c>
      <c r="C33" s="1" t="s">
        <v>113</v>
      </c>
      <c r="D33" s="1" t="s">
        <v>114</v>
      </c>
      <c r="E33" s="1" t="s">
        <v>90</v>
      </c>
      <c r="F33" s="1" t="s">
        <v>95</v>
      </c>
      <c r="G33" s="1" t="s">
        <v>55</v>
      </c>
      <c r="H33" s="1" t="s">
        <v>56</v>
      </c>
      <c r="I33" s="2">
        <v>147.65593771499999</v>
      </c>
      <c r="J33" s="2">
        <v>40.24</v>
      </c>
      <c r="K33" s="2">
        <f t="shared" si="0"/>
        <v>26.73</v>
      </c>
      <c r="L33" s="2">
        <f t="shared" si="1"/>
        <v>0</v>
      </c>
      <c r="R33" s="7">
        <v>25.82</v>
      </c>
      <c r="S33" s="5">
        <v>16731.36</v>
      </c>
      <c r="T33" s="8">
        <v>0.49</v>
      </c>
      <c r="U33" s="5">
        <v>95.256</v>
      </c>
      <c r="AB33" s="10">
        <v>0.42</v>
      </c>
      <c r="AC33" s="5">
        <v>29.393699999999999</v>
      </c>
      <c r="AL33" s="5" t="str">
        <f t="shared" si="2"/>
        <v/>
      </c>
      <c r="AN33" s="5" t="str">
        <f t="shared" si="3"/>
        <v/>
      </c>
      <c r="AP33" s="5" t="str">
        <f t="shared" si="4"/>
        <v/>
      </c>
      <c r="AS33" s="5">
        <f t="shared" si="5"/>
        <v>16856.009700000002</v>
      </c>
      <c r="AT33" s="11">
        <f>(AS33/$AS$65)*100</f>
        <v>1.5296503132886097</v>
      </c>
      <c r="AU33" s="5">
        <f t="shared" si="6"/>
        <v>1529.6503132886098</v>
      </c>
    </row>
    <row r="34" spans="1:47" x14ac:dyDescent="0.25">
      <c r="A34" s="1" t="s">
        <v>111</v>
      </c>
      <c r="B34" s="1" t="s">
        <v>112</v>
      </c>
      <c r="C34" s="1" t="s">
        <v>113</v>
      </c>
      <c r="D34" s="1" t="s">
        <v>114</v>
      </c>
      <c r="E34" s="1" t="s">
        <v>70</v>
      </c>
      <c r="F34" s="1" t="s">
        <v>95</v>
      </c>
      <c r="G34" s="1" t="s">
        <v>55</v>
      </c>
      <c r="H34" s="1" t="s">
        <v>56</v>
      </c>
      <c r="I34" s="2">
        <v>147.65593771499999</v>
      </c>
      <c r="J34" s="2">
        <v>35.11</v>
      </c>
      <c r="K34" s="2">
        <f t="shared" ref="K34:K55" si="7">SUM(N34,P34,R34,T34,V34,X34,Z34,AB34,AE34,AG34,AI34)</f>
        <v>11.42</v>
      </c>
      <c r="L34" s="2">
        <f t="shared" ref="L34:L55" si="8">SUM(M34,AD34,AK34,AM34,AO34,AQ34,AR34)</f>
        <v>0</v>
      </c>
      <c r="R34" s="7">
        <v>1.1399999999999999</v>
      </c>
      <c r="S34" s="5">
        <v>738.71999999999991</v>
      </c>
      <c r="T34" s="8">
        <v>10.28</v>
      </c>
      <c r="U34" s="5">
        <v>1998.432</v>
      </c>
      <c r="AL34" s="5" t="str">
        <f t="shared" ref="AL34:AL55" si="9">IF(AK34&gt;0,AK34*$AL$1,"")</f>
        <v/>
      </c>
      <c r="AN34" s="5" t="str">
        <f t="shared" ref="AN34:AN55" si="10">IF(AM34&gt;0,AM34*$AN$1,"")</f>
        <v/>
      </c>
      <c r="AP34" s="5" t="str">
        <f t="shared" ref="AP34:AP55" si="11">IF(AO34&gt;0,AO34*$AP$1,"")</f>
        <v/>
      </c>
      <c r="AS34" s="5">
        <f t="shared" ref="AS34:AS55" si="12">SUM(O34,Q34,S34,U34,W34,Y34,AA34,AC34,AF34,AH34,AJ34)</f>
        <v>2737.152</v>
      </c>
      <c r="AT34" s="11">
        <f>(AS34/$AS$65)*100</f>
        <v>0.2483912556314288</v>
      </c>
      <c r="AU34" s="5">
        <f t="shared" ref="AU34:AU55" si="13">(AT34/100)*$AU$1</f>
        <v>248.39125563142881</v>
      </c>
    </row>
    <row r="35" spans="1:47" x14ac:dyDescent="0.25">
      <c r="A35" s="1" t="s">
        <v>115</v>
      </c>
      <c r="B35" s="1" t="s">
        <v>116</v>
      </c>
      <c r="C35" s="1" t="s">
        <v>117</v>
      </c>
      <c r="D35" s="1" t="s">
        <v>52</v>
      </c>
      <c r="E35" s="1" t="s">
        <v>88</v>
      </c>
      <c r="F35" s="1" t="s">
        <v>95</v>
      </c>
      <c r="G35" s="1" t="s">
        <v>55</v>
      </c>
      <c r="H35" s="1" t="s">
        <v>56</v>
      </c>
      <c r="I35" s="2">
        <v>8.0380184154199998</v>
      </c>
      <c r="J35" s="2">
        <v>5.74</v>
      </c>
      <c r="K35" s="2">
        <f t="shared" si="7"/>
        <v>0.04</v>
      </c>
      <c r="L35" s="2">
        <f t="shared" si="8"/>
        <v>0</v>
      </c>
      <c r="Z35" s="9">
        <v>0.04</v>
      </c>
      <c r="AA35" s="5">
        <v>3.1103999999999998</v>
      </c>
      <c r="AL35" s="5" t="str">
        <f t="shared" si="9"/>
        <v/>
      </c>
      <c r="AN35" s="5" t="str">
        <f t="shared" si="10"/>
        <v/>
      </c>
      <c r="AP35" s="5" t="str">
        <f t="shared" si="11"/>
        <v/>
      </c>
      <c r="AS35" s="5">
        <f t="shared" si="12"/>
        <v>3.1103999999999998</v>
      </c>
      <c r="AT35" s="11">
        <f>(AS35/$AS$65)*100</f>
        <v>2.8226279049025998E-4</v>
      </c>
      <c r="AU35" s="5">
        <f t="shared" si="13"/>
        <v>0.28226279049025998</v>
      </c>
    </row>
    <row r="36" spans="1:47" x14ac:dyDescent="0.25">
      <c r="A36" s="1" t="s">
        <v>115</v>
      </c>
      <c r="B36" s="1" t="s">
        <v>116</v>
      </c>
      <c r="C36" s="1" t="s">
        <v>117</v>
      </c>
      <c r="D36" s="1" t="s">
        <v>52</v>
      </c>
      <c r="E36" s="1" t="s">
        <v>70</v>
      </c>
      <c r="F36" s="1" t="s">
        <v>95</v>
      </c>
      <c r="G36" s="1" t="s">
        <v>55</v>
      </c>
      <c r="H36" s="1" t="s">
        <v>56</v>
      </c>
      <c r="I36" s="2">
        <v>8.0380184154199998</v>
      </c>
      <c r="J36" s="2">
        <v>1.74</v>
      </c>
      <c r="K36" s="2">
        <f t="shared" si="7"/>
        <v>0.80999999999999994</v>
      </c>
      <c r="L36" s="2">
        <f t="shared" si="8"/>
        <v>0</v>
      </c>
      <c r="T36" s="8">
        <v>0.72</v>
      </c>
      <c r="U36" s="5">
        <v>139.96799999999999</v>
      </c>
      <c r="Z36" s="9">
        <v>0.09</v>
      </c>
      <c r="AA36" s="5">
        <v>6.9984000000000002</v>
      </c>
      <c r="AL36" s="5" t="str">
        <f t="shared" si="9"/>
        <v/>
      </c>
      <c r="AN36" s="5" t="str">
        <f t="shared" si="10"/>
        <v/>
      </c>
      <c r="AP36" s="5" t="str">
        <f t="shared" si="11"/>
        <v/>
      </c>
      <c r="AS36" s="5">
        <f t="shared" si="12"/>
        <v>146.96639999999999</v>
      </c>
      <c r="AT36" s="11">
        <f>(AS36/$AS$65)*100</f>
        <v>1.3336916850664786E-2</v>
      </c>
      <c r="AU36" s="5">
        <f t="shared" si="13"/>
        <v>13.336916850664785</v>
      </c>
    </row>
    <row r="37" spans="1:47" x14ac:dyDescent="0.25">
      <c r="A37" s="1" t="s">
        <v>118</v>
      </c>
      <c r="B37" s="1" t="s">
        <v>119</v>
      </c>
      <c r="C37" s="1" t="s">
        <v>120</v>
      </c>
      <c r="D37" s="1" t="s">
        <v>52</v>
      </c>
      <c r="E37" s="1" t="s">
        <v>66</v>
      </c>
      <c r="F37" s="1" t="s">
        <v>95</v>
      </c>
      <c r="G37" s="1" t="s">
        <v>55</v>
      </c>
      <c r="H37" s="1" t="s">
        <v>56</v>
      </c>
      <c r="I37" s="2">
        <v>148.89696879100001</v>
      </c>
      <c r="J37" s="2">
        <v>39.049999999999997</v>
      </c>
      <c r="K37" s="2">
        <f t="shared" si="7"/>
        <v>39.050000000000004</v>
      </c>
      <c r="L37" s="2">
        <f t="shared" si="8"/>
        <v>0</v>
      </c>
      <c r="N37" s="4">
        <v>0.53</v>
      </c>
      <c r="O37" s="5">
        <v>1122.9375</v>
      </c>
      <c r="P37" s="6">
        <v>26.68</v>
      </c>
      <c r="Q37" s="5">
        <v>46315.31</v>
      </c>
      <c r="R37" s="7">
        <v>11.28</v>
      </c>
      <c r="S37" s="5">
        <v>10243.26</v>
      </c>
      <c r="AB37" s="10">
        <v>0.56000000000000005</v>
      </c>
      <c r="AC37" s="5">
        <v>59.137324999999997</v>
      </c>
      <c r="AL37" s="5" t="str">
        <f t="shared" si="9"/>
        <v/>
      </c>
      <c r="AN37" s="5" t="str">
        <f t="shared" si="10"/>
        <v/>
      </c>
      <c r="AP37" s="5" t="str">
        <f t="shared" si="11"/>
        <v/>
      </c>
      <c r="AS37" s="5">
        <f t="shared" si="12"/>
        <v>57740.644825000003</v>
      </c>
      <c r="AT37" s="11">
        <f>(AS37/$AS$65)*100</f>
        <v>5.2398519589157315</v>
      </c>
      <c r="AU37" s="5">
        <f t="shared" si="13"/>
        <v>5239.8519589157322</v>
      </c>
    </row>
    <row r="38" spans="1:47" x14ac:dyDescent="0.25">
      <c r="A38" s="1" t="s">
        <v>118</v>
      </c>
      <c r="B38" s="1" t="s">
        <v>119</v>
      </c>
      <c r="C38" s="1" t="s">
        <v>120</v>
      </c>
      <c r="D38" s="1" t="s">
        <v>52</v>
      </c>
      <c r="E38" s="1" t="s">
        <v>53</v>
      </c>
      <c r="F38" s="1" t="s">
        <v>95</v>
      </c>
      <c r="G38" s="1" t="s">
        <v>55</v>
      </c>
      <c r="H38" s="1" t="s">
        <v>56</v>
      </c>
      <c r="I38" s="2">
        <v>148.89696879100001</v>
      </c>
      <c r="J38" s="2">
        <v>27.85</v>
      </c>
      <c r="K38" s="2">
        <f t="shared" si="7"/>
        <v>27.85</v>
      </c>
      <c r="L38" s="2">
        <f t="shared" si="8"/>
        <v>0</v>
      </c>
      <c r="P38" s="6">
        <v>15.42</v>
      </c>
      <c r="Q38" s="5">
        <v>23236.012500000001</v>
      </c>
      <c r="R38" s="7">
        <v>11.97</v>
      </c>
      <c r="S38" s="5">
        <v>9695.7000000000007</v>
      </c>
      <c r="Z38" s="9">
        <v>0.46</v>
      </c>
      <c r="AA38" s="5">
        <v>44.712000000000003</v>
      </c>
      <c r="AL38" s="5" t="str">
        <f t="shared" si="9"/>
        <v/>
      </c>
      <c r="AN38" s="5" t="str">
        <f t="shared" si="10"/>
        <v/>
      </c>
      <c r="AP38" s="5" t="str">
        <f t="shared" si="11"/>
        <v/>
      </c>
      <c r="AS38" s="5">
        <f t="shared" si="12"/>
        <v>32976.424500000001</v>
      </c>
      <c r="AT38" s="11">
        <f>(AS38/$AS$65)*100</f>
        <v>2.992546810622871</v>
      </c>
      <c r="AU38" s="5">
        <f t="shared" si="13"/>
        <v>2992.5468106228709</v>
      </c>
    </row>
    <row r="39" spans="1:47" x14ac:dyDescent="0.25">
      <c r="A39" s="1" t="s">
        <v>118</v>
      </c>
      <c r="B39" s="1" t="s">
        <v>119</v>
      </c>
      <c r="C39" s="1" t="s">
        <v>120</v>
      </c>
      <c r="D39" s="1" t="s">
        <v>52</v>
      </c>
      <c r="E39" s="1" t="s">
        <v>57</v>
      </c>
      <c r="F39" s="1" t="s">
        <v>95</v>
      </c>
      <c r="G39" s="1" t="s">
        <v>55</v>
      </c>
      <c r="H39" s="1" t="s">
        <v>56</v>
      </c>
      <c r="I39" s="2">
        <v>148.89696879100001</v>
      </c>
      <c r="J39" s="2">
        <v>38.950000000000003</v>
      </c>
      <c r="K39" s="2">
        <f t="shared" si="7"/>
        <v>38.950000000000003</v>
      </c>
      <c r="L39" s="2">
        <f t="shared" si="8"/>
        <v>0</v>
      </c>
      <c r="N39" s="4">
        <v>2.0099999999999998</v>
      </c>
      <c r="O39" s="5">
        <v>4258.6875</v>
      </c>
      <c r="P39" s="6">
        <v>25.73</v>
      </c>
      <c r="Q39" s="5">
        <v>38771.893750000003</v>
      </c>
      <c r="R39" s="7">
        <v>11.21</v>
      </c>
      <c r="S39" s="5">
        <v>9080.0999999999985</v>
      </c>
      <c r="AL39" s="5" t="str">
        <f t="shared" si="9"/>
        <v/>
      </c>
      <c r="AN39" s="5" t="str">
        <f t="shared" si="10"/>
        <v/>
      </c>
      <c r="AP39" s="5" t="str">
        <f t="shared" si="11"/>
        <v/>
      </c>
      <c r="AS39" s="5">
        <f t="shared" si="12"/>
        <v>52110.681250000001</v>
      </c>
      <c r="AT39" s="11">
        <f>(AS39/$AS$65)*100</f>
        <v>4.7289436419667794</v>
      </c>
      <c r="AU39" s="5">
        <f t="shared" si="13"/>
        <v>4728.9436419667791</v>
      </c>
    </row>
    <row r="40" spans="1:47" x14ac:dyDescent="0.25">
      <c r="A40" s="1" t="s">
        <v>118</v>
      </c>
      <c r="B40" s="1" t="s">
        <v>119</v>
      </c>
      <c r="C40" s="1" t="s">
        <v>120</v>
      </c>
      <c r="D40" s="1" t="s">
        <v>52</v>
      </c>
      <c r="E40" s="1" t="s">
        <v>58</v>
      </c>
      <c r="F40" s="1" t="s">
        <v>95</v>
      </c>
      <c r="G40" s="1" t="s">
        <v>55</v>
      </c>
      <c r="H40" s="1" t="s">
        <v>56</v>
      </c>
      <c r="I40" s="2">
        <v>148.89696879100001</v>
      </c>
      <c r="J40" s="2">
        <v>40.15</v>
      </c>
      <c r="K40" s="2">
        <f t="shared" si="7"/>
        <v>39.99</v>
      </c>
      <c r="L40" s="2">
        <f t="shared" si="8"/>
        <v>0</v>
      </c>
      <c r="N40" s="4">
        <v>1.7</v>
      </c>
      <c r="O40" s="5">
        <v>3601.875</v>
      </c>
      <c r="P40" s="6">
        <v>10.039999999999999</v>
      </c>
      <c r="Q40" s="5">
        <v>15129.025</v>
      </c>
      <c r="R40" s="7">
        <v>24.17</v>
      </c>
      <c r="S40" s="5">
        <v>17040.78</v>
      </c>
      <c r="T40" s="8">
        <v>3.7</v>
      </c>
      <c r="U40" s="5">
        <v>806.76</v>
      </c>
      <c r="AB40" s="10">
        <v>0.38</v>
      </c>
      <c r="AC40" s="5">
        <v>26.5943</v>
      </c>
      <c r="AL40" s="5" t="str">
        <f t="shared" si="9"/>
        <v/>
      </c>
      <c r="AN40" s="5" t="str">
        <f t="shared" si="10"/>
        <v/>
      </c>
      <c r="AP40" s="5" t="str">
        <f t="shared" si="11"/>
        <v/>
      </c>
      <c r="AS40" s="5">
        <f t="shared" si="12"/>
        <v>36605.034299999999</v>
      </c>
      <c r="AT40" s="11">
        <f>(AS40/$AS$65)*100</f>
        <v>3.3218361392456544</v>
      </c>
      <c r="AU40" s="5">
        <f t="shared" si="13"/>
        <v>3321.8361392456541</v>
      </c>
    </row>
    <row r="41" spans="1:47" x14ac:dyDescent="0.25">
      <c r="A41" s="1" t="s">
        <v>121</v>
      </c>
      <c r="B41" s="1" t="s">
        <v>119</v>
      </c>
      <c r="C41" s="1" t="s">
        <v>120</v>
      </c>
      <c r="D41" s="1" t="s">
        <v>52</v>
      </c>
      <c r="E41" s="1" t="s">
        <v>53</v>
      </c>
      <c r="F41" s="1" t="s">
        <v>95</v>
      </c>
      <c r="G41" s="1" t="s">
        <v>55</v>
      </c>
      <c r="H41" s="1" t="s">
        <v>56</v>
      </c>
      <c r="I41" s="2">
        <v>7.0517241974899996</v>
      </c>
      <c r="J41" s="2">
        <v>6.83</v>
      </c>
      <c r="K41" s="2">
        <f t="shared" si="7"/>
        <v>6.83</v>
      </c>
      <c r="L41" s="2">
        <f t="shared" si="8"/>
        <v>0</v>
      </c>
      <c r="P41" s="6">
        <v>1.31</v>
      </c>
      <c r="Q41" s="5">
        <v>1974.0062499999999</v>
      </c>
      <c r="R41" s="7">
        <v>0.49</v>
      </c>
      <c r="S41" s="5">
        <v>396.9</v>
      </c>
      <c r="Z41" s="9">
        <v>4.21</v>
      </c>
      <c r="AA41" s="5">
        <v>411.15600000000001</v>
      </c>
      <c r="AB41" s="10">
        <v>0.82</v>
      </c>
      <c r="AC41" s="5">
        <v>71.734624999999994</v>
      </c>
      <c r="AL41" s="5" t="str">
        <f t="shared" si="9"/>
        <v/>
      </c>
      <c r="AN41" s="5" t="str">
        <f t="shared" si="10"/>
        <v/>
      </c>
      <c r="AP41" s="5" t="str">
        <f t="shared" si="11"/>
        <v/>
      </c>
      <c r="AS41" s="5">
        <f t="shared" si="12"/>
        <v>2853.796875</v>
      </c>
      <c r="AT41" s="11">
        <f>(AS41/$AS$65)*100</f>
        <v>0.25897655267164471</v>
      </c>
      <c r="AU41" s="5">
        <f t="shared" si="13"/>
        <v>258.97655267164475</v>
      </c>
    </row>
    <row r="42" spans="1:47" x14ac:dyDescent="0.25">
      <c r="A42" s="1" t="s">
        <v>122</v>
      </c>
      <c r="B42" s="1" t="s">
        <v>119</v>
      </c>
      <c r="C42" s="1" t="s">
        <v>120</v>
      </c>
      <c r="D42" s="1" t="s">
        <v>52</v>
      </c>
      <c r="E42" s="1" t="s">
        <v>53</v>
      </c>
      <c r="F42" s="1" t="s">
        <v>95</v>
      </c>
      <c r="G42" s="1" t="s">
        <v>55</v>
      </c>
      <c r="H42" s="1" t="s">
        <v>56</v>
      </c>
      <c r="I42" s="2">
        <v>4.6799720568399996</v>
      </c>
      <c r="J42" s="2">
        <v>4.2300000000000004</v>
      </c>
      <c r="K42" s="2">
        <f t="shared" si="7"/>
        <v>4.24</v>
      </c>
      <c r="L42" s="2">
        <f t="shared" si="8"/>
        <v>0</v>
      </c>
      <c r="R42" s="7">
        <v>2.08</v>
      </c>
      <c r="S42" s="5">
        <v>1867.86</v>
      </c>
      <c r="Z42" s="9">
        <v>1.9</v>
      </c>
      <c r="AA42" s="5">
        <v>209.17439999999999</v>
      </c>
      <c r="AB42" s="10">
        <v>0.26</v>
      </c>
      <c r="AC42" s="5">
        <v>24.3197875</v>
      </c>
      <c r="AL42" s="5" t="str">
        <f t="shared" si="9"/>
        <v/>
      </c>
      <c r="AN42" s="5" t="str">
        <f t="shared" si="10"/>
        <v/>
      </c>
      <c r="AP42" s="5" t="str">
        <f t="shared" si="11"/>
        <v/>
      </c>
      <c r="AS42" s="5">
        <f t="shared" si="12"/>
        <v>2101.3541875000001</v>
      </c>
      <c r="AT42" s="11">
        <f>(AS42/$AS$65)*100</f>
        <v>0.19069383255277234</v>
      </c>
      <c r="AU42" s="5">
        <f t="shared" si="13"/>
        <v>190.69383255277234</v>
      </c>
    </row>
    <row r="43" spans="1:47" x14ac:dyDescent="0.25">
      <c r="A43" s="1" t="s">
        <v>123</v>
      </c>
      <c r="B43" s="1" t="s">
        <v>124</v>
      </c>
      <c r="C43" s="1" t="s">
        <v>125</v>
      </c>
      <c r="D43" s="1" t="s">
        <v>52</v>
      </c>
      <c r="E43" s="1" t="s">
        <v>99</v>
      </c>
      <c r="F43" s="1" t="s">
        <v>126</v>
      </c>
      <c r="G43" s="1" t="s">
        <v>55</v>
      </c>
      <c r="H43" s="1" t="s">
        <v>56</v>
      </c>
      <c r="I43" s="2">
        <v>152.347131612</v>
      </c>
      <c r="J43" s="2">
        <v>40.049999999999997</v>
      </c>
      <c r="K43" s="2">
        <f t="shared" si="7"/>
        <v>30.86</v>
      </c>
      <c r="L43" s="2">
        <f t="shared" si="8"/>
        <v>0</v>
      </c>
      <c r="N43" s="4">
        <v>0.41</v>
      </c>
      <c r="O43" s="5">
        <v>868.6875</v>
      </c>
      <c r="P43" s="6">
        <v>3.11</v>
      </c>
      <c r="Q43" s="5">
        <v>4686.3812499999995</v>
      </c>
      <c r="R43" s="7">
        <v>14.72</v>
      </c>
      <c r="S43" s="5">
        <v>11020.86</v>
      </c>
      <c r="T43" s="8">
        <v>12.62</v>
      </c>
      <c r="U43" s="5">
        <v>2853.7919999999999</v>
      </c>
      <c r="AL43" s="5" t="str">
        <f t="shared" si="9"/>
        <v/>
      </c>
      <c r="AN43" s="5" t="str">
        <f t="shared" si="10"/>
        <v/>
      </c>
      <c r="AP43" s="5" t="str">
        <f t="shared" si="11"/>
        <v/>
      </c>
      <c r="AS43" s="5">
        <f t="shared" si="12"/>
        <v>19429.72075</v>
      </c>
      <c r="AT43" s="11">
        <f>(AS43/$AS$65)*100</f>
        <v>1.7632096184868531</v>
      </c>
      <c r="AU43" s="5">
        <f t="shared" si="13"/>
        <v>1763.2096184868531</v>
      </c>
    </row>
    <row r="44" spans="1:47" x14ac:dyDescent="0.25">
      <c r="A44" s="1" t="s">
        <v>123</v>
      </c>
      <c r="B44" s="1" t="s">
        <v>124</v>
      </c>
      <c r="C44" s="1" t="s">
        <v>125</v>
      </c>
      <c r="D44" s="1" t="s">
        <v>52</v>
      </c>
      <c r="E44" s="1" t="s">
        <v>100</v>
      </c>
      <c r="F44" s="1" t="s">
        <v>126</v>
      </c>
      <c r="G44" s="1" t="s">
        <v>55</v>
      </c>
      <c r="H44" s="1" t="s">
        <v>56</v>
      </c>
      <c r="I44" s="2">
        <v>152.347131612</v>
      </c>
      <c r="J44" s="2">
        <v>30.11</v>
      </c>
      <c r="K44" s="2">
        <f t="shared" si="7"/>
        <v>30.11</v>
      </c>
      <c r="L44" s="2">
        <f t="shared" si="8"/>
        <v>0</v>
      </c>
      <c r="N44" s="4">
        <v>9.6199999999999992</v>
      </c>
      <c r="O44" s="5">
        <v>20382.375</v>
      </c>
      <c r="P44" s="6">
        <v>5.07</v>
      </c>
      <c r="Q44" s="5">
        <v>7639.8562500000007</v>
      </c>
      <c r="R44" s="7">
        <v>15.05</v>
      </c>
      <c r="S44" s="5">
        <v>12190.5</v>
      </c>
      <c r="T44" s="8">
        <v>0.33</v>
      </c>
      <c r="U44" s="5">
        <v>80.19</v>
      </c>
      <c r="Z44" s="9">
        <v>0.04</v>
      </c>
      <c r="AA44" s="5">
        <v>3.8879999999999999</v>
      </c>
      <c r="AL44" s="5" t="str">
        <f t="shared" si="9"/>
        <v/>
      </c>
      <c r="AN44" s="5" t="str">
        <f t="shared" si="10"/>
        <v/>
      </c>
      <c r="AP44" s="5" t="str">
        <f t="shared" si="11"/>
        <v/>
      </c>
      <c r="AS44" s="5">
        <f t="shared" si="12"/>
        <v>40296.809249999998</v>
      </c>
      <c r="AT44" s="11">
        <f>(AS44/$AS$65)*100</f>
        <v>3.6568575831914614</v>
      </c>
      <c r="AU44" s="5">
        <f t="shared" si="13"/>
        <v>3656.8575831914613</v>
      </c>
    </row>
    <row r="45" spans="1:47" x14ac:dyDescent="0.25">
      <c r="A45" s="1" t="s">
        <v>123</v>
      </c>
      <c r="B45" s="1" t="s">
        <v>124</v>
      </c>
      <c r="C45" s="1" t="s">
        <v>125</v>
      </c>
      <c r="D45" s="1" t="s">
        <v>52</v>
      </c>
      <c r="E45" s="1" t="s">
        <v>94</v>
      </c>
      <c r="F45" s="1" t="s">
        <v>126</v>
      </c>
      <c r="G45" s="1" t="s">
        <v>55</v>
      </c>
      <c r="H45" s="1" t="s">
        <v>56</v>
      </c>
      <c r="I45" s="2">
        <v>152.347131612</v>
      </c>
      <c r="J45" s="2">
        <v>38.08</v>
      </c>
      <c r="K45" s="2">
        <f t="shared" si="7"/>
        <v>34.44</v>
      </c>
      <c r="L45" s="2">
        <f t="shared" si="8"/>
        <v>0</v>
      </c>
      <c r="N45" s="4">
        <v>4.37</v>
      </c>
      <c r="O45" s="5">
        <v>9258.9375</v>
      </c>
      <c r="P45" s="6">
        <v>8.0500000000000007</v>
      </c>
      <c r="Q45" s="5">
        <v>12130.34375</v>
      </c>
      <c r="R45" s="7">
        <v>19.27</v>
      </c>
      <c r="S45" s="5">
        <v>15608.7</v>
      </c>
      <c r="T45" s="8">
        <v>2.75</v>
      </c>
      <c r="U45" s="5">
        <v>668.25</v>
      </c>
      <c r="AL45" s="5" t="str">
        <f t="shared" si="9"/>
        <v/>
      </c>
      <c r="AN45" s="5" t="str">
        <f t="shared" si="10"/>
        <v/>
      </c>
      <c r="AP45" s="5" t="str">
        <f t="shared" si="11"/>
        <v/>
      </c>
      <c r="AS45" s="5">
        <f t="shared" si="12"/>
        <v>37666.231249999997</v>
      </c>
      <c r="AT45" s="11">
        <f>(AS45/$AS$65)*100</f>
        <v>3.4181377121516308</v>
      </c>
      <c r="AU45" s="5">
        <f t="shared" si="13"/>
        <v>3418.1377121516311</v>
      </c>
    </row>
    <row r="46" spans="1:47" x14ac:dyDescent="0.25">
      <c r="A46" s="1" t="s">
        <v>123</v>
      </c>
      <c r="B46" s="1" t="s">
        <v>124</v>
      </c>
      <c r="C46" s="1" t="s">
        <v>125</v>
      </c>
      <c r="D46" s="1" t="s">
        <v>52</v>
      </c>
      <c r="E46" s="1" t="s">
        <v>96</v>
      </c>
      <c r="F46" s="1" t="s">
        <v>126</v>
      </c>
      <c r="G46" s="1" t="s">
        <v>55</v>
      </c>
      <c r="H46" s="1" t="s">
        <v>56</v>
      </c>
      <c r="I46" s="2">
        <v>152.347131612</v>
      </c>
      <c r="J46" s="2">
        <v>39.78</v>
      </c>
      <c r="K46" s="2">
        <f t="shared" si="7"/>
        <v>1.78</v>
      </c>
      <c r="L46" s="2">
        <f t="shared" si="8"/>
        <v>0</v>
      </c>
      <c r="T46" s="8">
        <v>1.78</v>
      </c>
      <c r="U46" s="5">
        <v>432.54</v>
      </c>
      <c r="AL46" s="5" t="str">
        <f t="shared" si="9"/>
        <v/>
      </c>
      <c r="AN46" s="5" t="str">
        <f t="shared" si="10"/>
        <v/>
      </c>
      <c r="AP46" s="5" t="str">
        <f t="shared" si="11"/>
        <v/>
      </c>
      <c r="AS46" s="5">
        <f t="shared" si="12"/>
        <v>432.54</v>
      </c>
      <c r="AT46" s="11">
        <f>(AS46/$AS$65)*100</f>
        <v>3.9252169302551786E-2</v>
      </c>
      <c r="AU46" s="5">
        <f t="shared" si="13"/>
        <v>39.252169302551785</v>
      </c>
    </row>
    <row r="47" spans="1:47" x14ac:dyDescent="0.25">
      <c r="A47" s="1" t="s">
        <v>127</v>
      </c>
      <c r="B47" s="1" t="s">
        <v>124</v>
      </c>
      <c r="C47" s="1" t="s">
        <v>125</v>
      </c>
      <c r="D47" s="1" t="s">
        <v>52</v>
      </c>
      <c r="E47" s="1" t="s">
        <v>100</v>
      </c>
      <c r="F47" s="1" t="s">
        <v>126</v>
      </c>
      <c r="G47" s="1" t="s">
        <v>55</v>
      </c>
      <c r="H47" s="1" t="s">
        <v>56</v>
      </c>
      <c r="I47" s="2">
        <v>8.0316920726000003</v>
      </c>
      <c r="J47" s="2">
        <v>8.0299999999999994</v>
      </c>
      <c r="K47" s="2">
        <f t="shared" si="7"/>
        <v>8.0300000000000011</v>
      </c>
      <c r="L47" s="2">
        <f t="shared" si="8"/>
        <v>0</v>
      </c>
      <c r="N47" s="4">
        <v>0.12</v>
      </c>
      <c r="O47" s="5">
        <v>254.25</v>
      </c>
      <c r="P47" s="6">
        <v>0.83</v>
      </c>
      <c r="Q47" s="5">
        <v>1250.70625</v>
      </c>
      <c r="R47" s="7">
        <v>3.11</v>
      </c>
      <c r="S47" s="5">
        <v>2519.1</v>
      </c>
      <c r="T47" s="8">
        <v>7.0000000000000007E-2</v>
      </c>
      <c r="U47" s="5">
        <v>17.010000000000002</v>
      </c>
      <c r="Z47" s="9">
        <v>3.19</v>
      </c>
      <c r="AA47" s="5">
        <v>310.06799999999998</v>
      </c>
      <c r="AB47" s="10">
        <v>0.71</v>
      </c>
      <c r="AC47" s="5">
        <v>62.111687500000002</v>
      </c>
      <c r="AL47" s="5" t="str">
        <f t="shared" si="9"/>
        <v/>
      </c>
      <c r="AN47" s="5" t="str">
        <f t="shared" si="10"/>
        <v/>
      </c>
      <c r="AP47" s="5" t="str">
        <f t="shared" si="11"/>
        <v/>
      </c>
      <c r="AS47" s="5">
        <f t="shared" si="12"/>
        <v>4413.2459374999999</v>
      </c>
      <c r="AT47" s="11">
        <f>(AS47/$AS$65)*100</f>
        <v>0.4004935421291646</v>
      </c>
      <c r="AU47" s="5">
        <f t="shared" si="13"/>
        <v>400.49354212916461</v>
      </c>
    </row>
    <row r="48" spans="1:47" x14ac:dyDescent="0.25">
      <c r="A48" s="1" t="s">
        <v>128</v>
      </c>
      <c r="B48" s="1" t="s">
        <v>129</v>
      </c>
      <c r="C48" s="1" t="s">
        <v>130</v>
      </c>
      <c r="D48" s="1" t="s">
        <v>131</v>
      </c>
      <c r="E48" s="1" t="s">
        <v>106</v>
      </c>
      <c r="F48" s="1" t="s">
        <v>126</v>
      </c>
      <c r="G48" s="1" t="s">
        <v>55</v>
      </c>
      <c r="H48" s="1" t="s">
        <v>56</v>
      </c>
      <c r="I48" s="2">
        <v>154.30353230399999</v>
      </c>
      <c r="J48" s="2">
        <v>40.049999999999997</v>
      </c>
      <c r="K48" s="2">
        <f t="shared" si="7"/>
        <v>4.1500000000000004</v>
      </c>
      <c r="L48" s="2">
        <f t="shared" si="8"/>
        <v>0</v>
      </c>
      <c r="R48" s="7">
        <v>1.54</v>
      </c>
      <c r="S48" s="5">
        <v>997.92000000000007</v>
      </c>
      <c r="T48" s="8">
        <v>2.61</v>
      </c>
      <c r="U48" s="5">
        <v>507.38400000000001</v>
      </c>
      <c r="AL48" s="5" t="str">
        <f t="shared" si="9"/>
        <v/>
      </c>
      <c r="AN48" s="5" t="str">
        <f t="shared" si="10"/>
        <v/>
      </c>
      <c r="AP48" s="5" t="str">
        <f t="shared" si="11"/>
        <v/>
      </c>
      <c r="AS48" s="5">
        <f t="shared" si="12"/>
        <v>1505.3040000000001</v>
      </c>
      <c r="AT48" s="11">
        <f>(AS48/$AS$65)*100</f>
        <v>0.13660342964768207</v>
      </c>
      <c r="AU48" s="5">
        <f t="shared" si="13"/>
        <v>136.60342964768208</v>
      </c>
    </row>
    <row r="49" spans="1:47" x14ac:dyDescent="0.25">
      <c r="A49" s="1" t="s">
        <v>132</v>
      </c>
      <c r="B49" s="1" t="s">
        <v>119</v>
      </c>
      <c r="C49" s="1" t="s">
        <v>120</v>
      </c>
      <c r="D49" s="1" t="s">
        <v>52</v>
      </c>
      <c r="E49" s="1" t="s">
        <v>53</v>
      </c>
      <c r="F49" s="1" t="s">
        <v>126</v>
      </c>
      <c r="G49" s="1" t="s">
        <v>55</v>
      </c>
      <c r="H49" s="1" t="s">
        <v>56</v>
      </c>
      <c r="I49" s="2">
        <v>160.61708034899999</v>
      </c>
      <c r="J49" s="2">
        <v>38.380000000000003</v>
      </c>
      <c r="K49" s="2">
        <f t="shared" si="7"/>
        <v>0.18</v>
      </c>
      <c r="L49" s="2">
        <f t="shared" si="8"/>
        <v>0</v>
      </c>
      <c r="R49" s="7">
        <v>0.18</v>
      </c>
      <c r="S49" s="5">
        <v>145.80000000000001</v>
      </c>
      <c r="AL49" s="5" t="str">
        <f t="shared" si="9"/>
        <v/>
      </c>
      <c r="AN49" s="5" t="str">
        <f t="shared" si="10"/>
        <v/>
      </c>
      <c r="AP49" s="5" t="str">
        <f t="shared" si="11"/>
        <v/>
      </c>
      <c r="AS49" s="5">
        <f t="shared" si="12"/>
        <v>145.80000000000001</v>
      </c>
      <c r="AT49" s="11">
        <f>(AS49/$AS$65)*100</f>
        <v>1.3231068304230938E-2</v>
      </c>
      <c r="AU49" s="5">
        <f t="shared" si="13"/>
        <v>13.231068304230938</v>
      </c>
    </row>
    <row r="50" spans="1:47" x14ac:dyDescent="0.25">
      <c r="A50" s="1" t="s">
        <v>133</v>
      </c>
      <c r="B50" s="1" t="s">
        <v>134</v>
      </c>
      <c r="C50" s="1" t="s">
        <v>135</v>
      </c>
      <c r="D50" s="1" t="s">
        <v>52</v>
      </c>
      <c r="E50" s="1" t="s">
        <v>99</v>
      </c>
      <c r="F50" s="1" t="s">
        <v>136</v>
      </c>
      <c r="G50" s="1" t="s">
        <v>55</v>
      </c>
      <c r="H50" s="1" t="s">
        <v>56</v>
      </c>
      <c r="I50" s="2">
        <v>159.46079765100001</v>
      </c>
      <c r="J50" s="2">
        <v>37.909999999999997</v>
      </c>
      <c r="K50" s="2">
        <f t="shared" si="7"/>
        <v>0.03</v>
      </c>
      <c r="L50" s="2">
        <f t="shared" si="8"/>
        <v>0</v>
      </c>
      <c r="R50" s="7">
        <v>0.03</v>
      </c>
      <c r="S50" s="5">
        <v>29.16</v>
      </c>
      <c r="AL50" s="5" t="str">
        <f t="shared" si="9"/>
        <v/>
      </c>
      <c r="AN50" s="5" t="str">
        <f t="shared" si="10"/>
        <v/>
      </c>
      <c r="AP50" s="5" t="str">
        <f t="shared" si="11"/>
        <v/>
      </c>
      <c r="AS50" s="5">
        <f t="shared" si="12"/>
        <v>29.16</v>
      </c>
      <c r="AT50" s="11">
        <f>(AS50/$AS$65)*100</f>
        <v>2.6462136608461878E-3</v>
      </c>
      <c r="AU50" s="5">
        <f t="shared" si="13"/>
        <v>2.6462136608461879</v>
      </c>
    </row>
    <row r="51" spans="1:47" x14ac:dyDescent="0.25">
      <c r="A51" s="1" t="s">
        <v>133</v>
      </c>
      <c r="B51" s="1" t="s">
        <v>134</v>
      </c>
      <c r="C51" s="1" t="s">
        <v>135</v>
      </c>
      <c r="D51" s="1" t="s">
        <v>52</v>
      </c>
      <c r="E51" s="1" t="s">
        <v>96</v>
      </c>
      <c r="F51" s="1" t="s">
        <v>136</v>
      </c>
      <c r="G51" s="1" t="s">
        <v>55</v>
      </c>
      <c r="H51" s="1" t="s">
        <v>56</v>
      </c>
      <c r="I51" s="2">
        <v>159.46079765100001</v>
      </c>
      <c r="J51" s="2">
        <v>39.880000000000003</v>
      </c>
      <c r="K51" s="2">
        <f t="shared" si="7"/>
        <v>0.11</v>
      </c>
      <c r="L51" s="2">
        <f t="shared" si="8"/>
        <v>0</v>
      </c>
      <c r="T51" s="8">
        <v>0.11</v>
      </c>
      <c r="U51" s="5">
        <v>32.076000000000001</v>
      </c>
      <c r="AL51" s="5" t="str">
        <f t="shared" si="9"/>
        <v/>
      </c>
      <c r="AN51" s="5" t="str">
        <f t="shared" si="10"/>
        <v/>
      </c>
      <c r="AP51" s="5" t="str">
        <f t="shared" si="11"/>
        <v/>
      </c>
      <c r="AS51" s="5">
        <f t="shared" si="12"/>
        <v>32.076000000000001</v>
      </c>
      <c r="AT51" s="11">
        <f>(AS51/$AS$65)*100</f>
        <v>2.9108350269308066E-3</v>
      </c>
      <c r="AU51" s="5">
        <f t="shared" si="13"/>
        <v>2.9108350269308065</v>
      </c>
    </row>
    <row r="52" spans="1:47" x14ac:dyDescent="0.25">
      <c r="A52" s="1" t="s">
        <v>137</v>
      </c>
      <c r="B52" s="1" t="s">
        <v>124</v>
      </c>
      <c r="C52" s="1" t="s">
        <v>125</v>
      </c>
      <c r="D52" s="1" t="s">
        <v>52</v>
      </c>
      <c r="E52" s="1" t="s">
        <v>74</v>
      </c>
      <c r="F52" s="1" t="s">
        <v>136</v>
      </c>
      <c r="G52" s="1" t="s">
        <v>55</v>
      </c>
      <c r="H52" s="1" t="s">
        <v>56</v>
      </c>
      <c r="I52" s="2">
        <v>81.324652568499999</v>
      </c>
      <c r="J52" s="2">
        <v>40.64</v>
      </c>
      <c r="K52" s="2">
        <f t="shared" si="7"/>
        <v>36.01</v>
      </c>
      <c r="L52" s="2">
        <f t="shared" si="8"/>
        <v>0</v>
      </c>
      <c r="R52" s="7">
        <v>9.6</v>
      </c>
      <c r="S52" s="5">
        <v>9331.1999999999989</v>
      </c>
      <c r="T52" s="8">
        <v>26.41</v>
      </c>
      <c r="U52" s="5">
        <v>7701.1560000000009</v>
      </c>
      <c r="AL52" s="5" t="str">
        <f t="shared" si="9"/>
        <v/>
      </c>
      <c r="AN52" s="5" t="str">
        <f t="shared" si="10"/>
        <v/>
      </c>
      <c r="AP52" s="5" t="str">
        <f t="shared" si="11"/>
        <v/>
      </c>
      <c r="AS52" s="5">
        <f t="shared" si="12"/>
        <v>17032.356</v>
      </c>
      <c r="AT52" s="11">
        <f>(AS52/$AS$65)*100</f>
        <v>1.5456533993002584</v>
      </c>
      <c r="AU52" s="5">
        <f t="shared" si="13"/>
        <v>1545.6533993002583</v>
      </c>
    </row>
    <row r="53" spans="1:47" x14ac:dyDescent="0.25">
      <c r="A53" s="1" t="s">
        <v>137</v>
      </c>
      <c r="B53" s="1" t="s">
        <v>124</v>
      </c>
      <c r="C53" s="1" t="s">
        <v>125</v>
      </c>
      <c r="D53" s="1" t="s">
        <v>52</v>
      </c>
      <c r="E53" s="1" t="s">
        <v>76</v>
      </c>
      <c r="F53" s="1" t="s">
        <v>136</v>
      </c>
      <c r="G53" s="1" t="s">
        <v>55</v>
      </c>
      <c r="H53" s="1" t="s">
        <v>56</v>
      </c>
      <c r="I53" s="2">
        <v>81.324652568499999</v>
      </c>
      <c r="J53" s="2">
        <v>38.869999999999997</v>
      </c>
      <c r="K53" s="2">
        <f t="shared" si="7"/>
        <v>38.099999999999994</v>
      </c>
      <c r="L53" s="2">
        <f t="shared" si="8"/>
        <v>0</v>
      </c>
      <c r="P53" s="6">
        <v>19.309999999999999</v>
      </c>
      <c r="Q53" s="5">
        <v>34917.307500000003</v>
      </c>
      <c r="R53" s="7">
        <v>14.96</v>
      </c>
      <c r="S53" s="5">
        <v>14541.12</v>
      </c>
      <c r="T53" s="8">
        <v>3.83</v>
      </c>
      <c r="U53" s="5">
        <v>1116.828</v>
      </c>
      <c r="AL53" s="5" t="str">
        <f t="shared" si="9"/>
        <v/>
      </c>
      <c r="AN53" s="5" t="str">
        <f t="shared" si="10"/>
        <v/>
      </c>
      <c r="AP53" s="5" t="str">
        <f t="shared" si="11"/>
        <v/>
      </c>
      <c r="AS53" s="5">
        <f t="shared" si="12"/>
        <v>50575.255500000007</v>
      </c>
      <c r="AT53" s="11">
        <f>(AS53/$AS$65)*100</f>
        <v>4.5896067217039196</v>
      </c>
      <c r="AU53" s="5">
        <f t="shared" si="13"/>
        <v>4589.6067217039199</v>
      </c>
    </row>
    <row r="54" spans="1:47" x14ac:dyDescent="0.25">
      <c r="A54" s="1" t="s">
        <v>138</v>
      </c>
      <c r="B54" s="1" t="s">
        <v>119</v>
      </c>
      <c r="C54" s="1" t="s">
        <v>120</v>
      </c>
      <c r="D54" s="1" t="s">
        <v>52</v>
      </c>
      <c r="E54" s="1" t="s">
        <v>77</v>
      </c>
      <c r="F54" s="1" t="s">
        <v>136</v>
      </c>
      <c r="G54" s="1" t="s">
        <v>55</v>
      </c>
      <c r="H54" s="1" t="s">
        <v>56</v>
      </c>
      <c r="I54" s="2">
        <v>80.862494765700006</v>
      </c>
      <c r="J54" s="2">
        <v>36.57</v>
      </c>
      <c r="K54" s="2">
        <f t="shared" si="7"/>
        <v>36.57</v>
      </c>
      <c r="L54" s="2">
        <f t="shared" si="8"/>
        <v>0</v>
      </c>
      <c r="P54" s="6">
        <v>17.93</v>
      </c>
      <c r="Q54" s="5">
        <v>32421.922500000001</v>
      </c>
      <c r="R54" s="7">
        <v>18.64</v>
      </c>
      <c r="S54" s="5">
        <v>18118.080000000002</v>
      </c>
      <c r="AL54" s="5" t="str">
        <f t="shared" si="9"/>
        <v/>
      </c>
      <c r="AN54" s="5" t="str">
        <f t="shared" si="10"/>
        <v/>
      </c>
      <c r="AP54" s="5" t="str">
        <f t="shared" si="11"/>
        <v/>
      </c>
      <c r="AS54" s="5">
        <f t="shared" si="12"/>
        <v>50540.002500000002</v>
      </c>
      <c r="AT54" s="11">
        <f>(AS54/$AS$65)*100</f>
        <v>4.586407580065174</v>
      </c>
      <c r="AU54" s="5">
        <f t="shared" si="13"/>
        <v>4586.4075800651744</v>
      </c>
    </row>
    <row r="55" spans="1:47" x14ac:dyDescent="0.25">
      <c r="A55" s="1" t="s">
        <v>138</v>
      </c>
      <c r="B55" s="1" t="s">
        <v>119</v>
      </c>
      <c r="C55" s="1" t="s">
        <v>120</v>
      </c>
      <c r="D55" s="1" t="s">
        <v>52</v>
      </c>
      <c r="E55" s="1" t="s">
        <v>106</v>
      </c>
      <c r="F55" s="1" t="s">
        <v>136</v>
      </c>
      <c r="G55" s="1" t="s">
        <v>55</v>
      </c>
      <c r="H55" s="1" t="s">
        <v>56</v>
      </c>
      <c r="I55" s="2">
        <v>80.862494765700006</v>
      </c>
      <c r="J55" s="2">
        <v>38.380000000000003</v>
      </c>
      <c r="K55" s="2">
        <f t="shared" si="7"/>
        <v>38.309999999999995</v>
      </c>
      <c r="L55" s="2">
        <f t="shared" si="8"/>
        <v>0</v>
      </c>
      <c r="P55" s="6">
        <v>1.89</v>
      </c>
      <c r="Q55" s="5">
        <v>3417.5925000000002</v>
      </c>
      <c r="R55" s="7">
        <v>32.369999999999997</v>
      </c>
      <c r="S55" s="5">
        <v>31463.64</v>
      </c>
      <c r="T55" s="8">
        <v>4.05</v>
      </c>
      <c r="U55" s="5">
        <v>1180.98</v>
      </c>
      <c r="AL55" s="5" t="str">
        <f t="shared" si="9"/>
        <v/>
      </c>
      <c r="AN55" s="5" t="str">
        <f t="shared" si="10"/>
        <v/>
      </c>
      <c r="AP55" s="5" t="str">
        <f t="shared" si="11"/>
        <v/>
      </c>
      <c r="AS55" s="5">
        <f t="shared" si="12"/>
        <v>36062.212500000001</v>
      </c>
      <c r="AT55" s="11">
        <f>(AS55/$AS$65)*100</f>
        <v>3.2725761096652315</v>
      </c>
      <c r="AU55" s="5">
        <f t="shared" si="13"/>
        <v>3272.5761096652318</v>
      </c>
    </row>
    <row r="56" spans="1:47" x14ac:dyDescent="0.25">
      <c r="B56" s="29" t="s">
        <v>149</v>
      </c>
      <c r="AS56" s="5">
        <f t="shared" ref="AS56:AS57" si="14">SUM(O56,Q56,S56,U56,W56,Y56,AA56,AC56,AF56,AH56,AJ56)</f>
        <v>0</v>
      </c>
      <c r="AT56" s="11">
        <f t="shared" ref="AT56:AT64" si="15">(AS56/$AS$65)*100</f>
        <v>0</v>
      </c>
      <c r="AU56" s="5">
        <f t="shared" ref="AU56:AU57" si="16">(AT56/100)*$AU$1</f>
        <v>0</v>
      </c>
    </row>
    <row r="57" spans="1:47" x14ac:dyDescent="0.25">
      <c r="B57" s="1" t="s">
        <v>145</v>
      </c>
      <c r="C57" s="1" t="s">
        <v>146</v>
      </c>
      <c r="D57" s="1" t="s">
        <v>147</v>
      </c>
      <c r="J57" s="2">
        <v>25.68</v>
      </c>
      <c r="K57" s="2">
        <v>28.51</v>
      </c>
      <c r="L57" s="2">
        <v>0</v>
      </c>
      <c r="AG57" s="9">
        <v>28.51</v>
      </c>
      <c r="AH57" s="5">
        <v>38725.480000000003</v>
      </c>
      <c r="AS57" s="5">
        <f t="shared" si="14"/>
        <v>38725.480000000003</v>
      </c>
      <c r="AT57" s="11">
        <f t="shared" si="15"/>
        <v>3.5142624896716677</v>
      </c>
      <c r="AU57" s="5">
        <f t="shared" si="16"/>
        <v>3514.2624896716679</v>
      </c>
    </row>
    <row r="58" spans="1:47" x14ac:dyDescent="0.25">
      <c r="B58" s="29" t="s">
        <v>150</v>
      </c>
      <c r="AS58" s="5">
        <f t="shared" ref="AS58:AS59" si="17">SUM(O58,Q58,S58,U58,W58,Y58,AA58,AC58,AF58,AH58,AJ58)</f>
        <v>0</v>
      </c>
      <c r="AT58" s="11">
        <f t="shared" si="15"/>
        <v>0</v>
      </c>
      <c r="AU58" s="5">
        <f t="shared" ref="AU58:AU59" si="18">(AT58/100)*$AU$1</f>
        <v>0</v>
      </c>
    </row>
    <row r="59" spans="1:47" x14ac:dyDescent="0.25">
      <c r="B59" s="1" t="s">
        <v>143</v>
      </c>
      <c r="C59" s="1" t="s">
        <v>144</v>
      </c>
      <c r="D59" s="1" t="s">
        <v>52</v>
      </c>
      <c r="J59" s="2">
        <v>7.81</v>
      </c>
      <c r="K59" s="2">
        <v>7.8</v>
      </c>
      <c r="L59" s="2">
        <v>0</v>
      </c>
      <c r="AG59" s="9">
        <v>7.8</v>
      </c>
      <c r="AH59" s="5">
        <v>11271.43</v>
      </c>
      <c r="AS59" s="5">
        <f t="shared" si="17"/>
        <v>11271.43</v>
      </c>
      <c r="AT59" s="11">
        <f t="shared" si="15"/>
        <v>1.0228604953110956</v>
      </c>
      <c r="AU59" s="5">
        <f t="shared" si="18"/>
        <v>1022.8604953110955</v>
      </c>
    </row>
    <row r="60" spans="1:47" x14ac:dyDescent="0.25">
      <c r="B60" s="29" t="s">
        <v>151</v>
      </c>
      <c r="AS60" s="5">
        <f t="shared" ref="AS60:AS61" si="19">SUM(O60,Q60,S60,U60,W60,Y60,AA60,AC60,AF60,AH60,AJ60)</f>
        <v>0</v>
      </c>
      <c r="AT60" s="11">
        <f t="shared" si="15"/>
        <v>0</v>
      </c>
      <c r="AU60" s="5">
        <f t="shared" ref="AU60:AU61" si="20">(AT60/100)*$AU$1</f>
        <v>0</v>
      </c>
    </row>
    <row r="61" spans="1:47" x14ac:dyDescent="0.25">
      <c r="B61" s="1" t="s">
        <v>141</v>
      </c>
      <c r="C61" s="1" t="s">
        <v>152</v>
      </c>
      <c r="D61" s="1" t="s">
        <v>153</v>
      </c>
      <c r="J61" s="2">
        <v>7.74</v>
      </c>
      <c r="K61" s="2">
        <v>6.75</v>
      </c>
      <c r="L61" s="2">
        <v>0</v>
      </c>
      <c r="AG61" s="9">
        <v>6.75</v>
      </c>
      <c r="AH61" s="5">
        <v>8047.92</v>
      </c>
      <c r="AS61" s="5">
        <f t="shared" si="19"/>
        <v>8047.92</v>
      </c>
      <c r="AT61" s="11">
        <f t="shared" si="15"/>
        <v>0.73033319085724457</v>
      </c>
      <c r="AU61" s="5">
        <f t="shared" si="20"/>
        <v>730.33319085724463</v>
      </c>
    </row>
    <row r="62" spans="1:47" x14ac:dyDescent="0.25">
      <c r="B62" s="1" t="s">
        <v>139</v>
      </c>
      <c r="C62" s="1" t="s">
        <v>152</v>
      </c>
      <c r="D62" s="1" t="s">
        <v>153</v>
      </c>
      <c r="J62" s="2">
        <v>1.39</v>
      </c>
      <c r="K62" s="2">
        <v>0.67</v>
      </c>
      <c r="L62" s="2">
        <v>0</v>
      </c>
      <c r="AG62" s="9">
        <v>0.67</v>
      </c>
      <c r="AH62" s="5">
        <v>969.22</v>
      </c>
      <c r="AS62" s="5">
        <f t="shared" ref="AS62" si="21">SUM(O62,Q62,S62,U62,W62,Y62,AA62,AC62,AF62,AH62,AJ62)</f>
        <v>969.22</v>
      </c>
      <c r="AT62" s="11">
        <f t="shared" si="15"/>
        <v>8.7954842399360161E-2</v>
      </c>
      <c r="AU62" s="5">
        <f t="shared" ref="AU62" si="22">(AT62/100)*$AU$1</f>
        <v>87.95484239936016</v>
      </c>
    </row>
    <row r="63" spans="1:47" x14ac:dyDescent="0.25">
      <c r="B63" s="1" t="s">
        <v>140</v>
      </c>
      <c r="C63" s="1" t="s">
        <v>152</v>
      </c>
      <c r="D63" s="1" t="s">
        <v>153</v>
      </c>
      <c r="J63" s="2">
        <v>1.39</v>
      </c>
      <c r="K63" s="2">
        <v>1.35</v>
      </c>
      <c r="L63" s="2">
        <v>0</v>
      </c>
      <c r="AG63" s="9">
        <v>1.35</v>
      </c>
      <c r="AH63" s="5">
        <v>1952.91</v>
      </c>
      <c r="AS63" s="5">
        <f t="shared" ref="AS63" si="23">SUM(O63,Q63,S63,U63,W63,Y63,AA63,AC63,AF63,AH63,AJ63)</f>
        <v>1952.91</v>
      </c>
      <c r="AT63" s="11">
        <f t="shared" si="15"/>
        <v>0.17722280934167109</v>
      </c>
      <c r="AU63" s="5">
        <f t="shared" ref="AU63" si="24">(AT63/100)*$AU$1</f>
        <v>177.22280934167108</v>
      </c>
    </row>
    <row r="64" spans="1:47" ht="15.75" thickBot="1" x14ac:dyDescent="0.3">
      <c r="B64" s="1" t="s">
        <v>142</v>
      </c>
      <c r="C64" s="1" t="s">
        <v>152</v>
      </c>
      <c r="D64" s="1" t="s">
        <v>153</v>
      </c>
      <c r="J64" s="2">
        <v>0.98</v>
      </c>
      <c r="K64" s="2">
        <v>0.19</v>
      </c>
      <c r="L64" s="2">
        <v>0</v>
      </c>
      <c r="AG64" s="9">
        <v>0.19</v>
      </c>
      <c r="AH64" s="30">
        <v>183.23599999999999</v>
      </c>
      <c r="AS64" s="5">
        <f t="shared" ref="AS64" si="25">SUM(O64,Q64,S64,U64,W64,Y64,AA64,AC64,AF64,AH64,AJ64)</f>
        <v>183.23599999999999</v>
      </c>
      <c r="AT64" s="11">
        <f t="shared" si="15"/>
        <v>1.66283129752679E-2</v>
      </c>
      <c r="AU64" s="5">
        <f t="shared" ref="AU64" si="26">(AT64/100)*$AU$1</f>
        <v>16.6283129752679</v>
      </c>
    </row>
    <row r="65" spans="1:47" ht="15.75" thickTop="1" x14ac:dyDescent="0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>
        <f>SUM(K3:K64)</f>
        <v>1033.53</v>
      </c>
      <c r="L65" s="20">
        <f>SUM(L3:L64)</f>
        <v>0.03</v>
      </c>
      <c r="M65" s="21">
        <f>SUM(M3:M64)</f>
        <v>0</v>
      </c>
      <c r="N65" s="22">
        <f>SUM(N3:N64)</f>
        <v>66.61</v>
      </c>
      <c r="O65" s="23">
        <f>SUM(O3:O64)</f>
        <v>142515.6</v>
      </c>
      <c r="P65" s="24">
        <f>SUM(P3:P64)</f>
        <v>286.41999999999996</v>
      </c>
      <c r="Q65" s="23">
        <f>SUM(Q3:Q64)</f>
        <v>463110.90749999997</v>
      </c>
      <c r="R65" s="25">
        <f>SUM(R3:R64)</f>
        <v>451.9</v>
      </c>
      <c r="S65" s="23">
        <f>SUM(S3:S64)</f>
        <v>392725.26</v>
      </c>
      <c r="T65" s="26">
        <f>SUM(T3:T64)</f>
        <v>144.42000000000004</v>
      </c>
      <c r="U65" s="23">
        <f>SUM(U3:U64)</f>
        <v>38369.214000000007</v>
      </c>
      <c r="V65" s="20">
        <f>SUM(V3:V64)</f>
        <v>0</v>
      </c>
      <c r="W65" s="23">
        <f>SUM(W3:W64)</f>
        <v>0</v>
      </c>
      <c r="X65" s="20">
        <f>SUM(X3:X64)</f>
        <v>0</v>
      </c>
      <c r="Y65" s="23">
        <f>SUM(Y3:Y64)</f>
        <v>0</v>
      </c>
      <c r="Z65" s="27">
        <f>SUM(Z3:Z64)</f>
        <v>20.369999999999997</v>
      </c>
      <c r="AA65" s="23">
        <f>SUM(AA3:AA64)</f>
        <v>2206.6343999999999</v>
      </c>
      <c r="AB65" s="28">
        <f>SUM(AB3:AB64)</f>
        <v>18.540000000000003</v>
      </c>
      <c r="AC65" s="23">
        <f>SUM(AC3:AC64)</f>
        <v>1874.0233375000003</v>
      </c>
      <c r="AD65" s="20">
        <f>SUM(AD3:AD64)</f>
        <v>0</v>
      </c>
      <c r="AE65" s="20">
        <f>SUM(AE3:AE64)</f>
        <v>0</v>
      </c>
      <c r="AF65" s="23">
        <f>SUM(AF3:AF64)</f>
        <v>0</v>
      </c>
      <c r="AG65" s="27">
        <f>SUM(AG3:AG64)</f>
        <v>45.27</v>
      </c>
      <c r="AH65" s="23">
        <f>SUM(AH3:AH64)</f>
        <v>61150.196000000004</v>
      </c>
      <c r="AI65" s="20">
        <f>SUM(AI3:AI64)</f>
        <v>0</v>
      </c>
      <c r="AJ65" s="23">
        <f>SUM(AJ3:AJ64)</f>
        <v>0</v>
      </c>
      <c r="AK65" s="21">
        <f>SUM(AK3:AK64)</f>
        <v>0</v>
      </c>
      <c r="AL65" s="23">
        <f>SUM(AL3:AL64)</f>
        <v>0</v>
      </c>
      <c r="AM65" s="21">
        <f>SUM(AM3:AM64)</f>
        <v>0.02</v>
      </c>
      <c r="AN65" s="23">
        <f>SUM(AN3:AN64)</f>
        <v>121.76</v>
      </c>
      <c r="AO65" s="20">
        <f>SUM(AO3:AO64)</f>
        <v>0</v>
      </c>
      <c r="AP65" s="23">
        <f>SUM(AP3:AP64)</f>
        <v>0</v>
      </c>
      <c r="AQ65" s="20">
        <f>SUM(AQ3:AQ64)</f>
        <v>0.01</v>
      </c>
      <c r="AR65" s="20">
        <f>SUM(AR3:AR64)</f>
        <v>0</v>
      </c>
      <c r="AS65" s="23">
        <f>SUM(AS3:AS64)</f>
        <v>1101951.8352375</v>
      </c>
      <c r="AT65" s="20">
        <f>SUM(AT3:AT64)</f>
        <v>99.999999999999986</v>
      </c>
      <c r="AU65" s="23">
        <f>SUM(AU3:AU64)</f>
        <v>100000</v>
      </c>
    </row>
    <row r="68" spans="1:47" x14ac:dyDescent="0.25">
      <c r="B68" s="29" t="s">
        <v>148</v>
      </c>
      <c r="C68" s="1">
        <f>SUM(K65,L65)</f>
        <v>1033.56</v>
      </c>
    </row>
  </sheetData>
  <conditionalFormatting sqref="I58:I64">
    <cfRule type="notContainsText" dxfId="0" priority="53" operator="notContains" text="#########">
      <formula>ISERROR(SEARCH("#########",I58))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David Orthengren</cp:lastModifiedBy>
  <dcterms:created xsi:type="dcterms:W3CDTF">2023-09-06T19:04:13Z</dcterms:created>
  <dcterms:modified xsi:type="dcterms:W3CDTF">2023-09-26T20:01:58Z</dcterms:modified>
</cp:coreProperties>
</file>