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2overviewers.sharepoint.com/Shared Documents/H2Overviewers Master/Company Share/Murray County/Murray Group 4 - JDs/JD 27/"/>
    </mc:Choice>
  </mc:AlternateContent>
  <xr:revisionPtr revIDLastSave="0" documentId="8_{EBB6AE7C-84B0-4AD1-B003-57C039F8133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S10" i="1" l="1"/>
  <c r="AS11" i="1"/>
  <c r="AS12" i="1"/>
  <c r="AS13" i="1"/>
  <c r="AS14" i="1"/>
  <c r="AS15" i="1"/>
  <c r="AS16" i="1"/>
  <c r="AS17" i="1"/>
  <c r="AS18" i="1"/>
  <c r="AS19" i="1"/>
  <c r="AS20" i="1"/>
  <c r="AS21" i="1"/>
  <c r="AS22" i="1"/>
  <c r="AS23" i="1"/>
  <c r="AS24" i="1"/>
  <c r="AS25" i="1"/>
  <c r="AS26" i="1"/>
  <c r="AS27" i="1"/>
  <c r="AS28" i="1"/>
  <c r="AS29" i="1"/>
  <c r="AS30" i="1"/>
  <c r="AS31" i="1"/>
  <c r="AS32" i="1"/>
  <c r="AS33" i="1"/>
  <c r="AS34" i="1"/>
  <c r="AS35" i="1"/>
  <c r="AS36" i="1"/>
  <c r="AS37" i="1"/>
  <c r="AS38" i="1"/>
  <c r="AS39" i="1"/>
  <c r="AS40" i="1"/>
  <c r="AS4" i="1"/>
  <c r="AS5" i="1"/>
  <c r="AS6" i="1"/>
  <c r="AS7" i="1"/>
  <c r="AS8" i="1"/>
  <c r="AS9" i="1"/>
  <c r="BE41" i="1"/>
  <c r="BD41" i="1"/>
  <c r="BC41" i="1"/>
  <c r="BB41" i="1"/>
  <c r="BA41" i="1"/>
  <c r="AZ41" i="1"/>
  <c r="AY41" i="1"/>
  <c r="AX41" i="1"/>
  <c r="AW41" i="1"/>
  <c r="AV41" i="1"/>
  <c r="AR41" i="1"/>
  <c r="AQ41" i="1"/>
  <c r="AO41" i="1"/>
  <c r="AM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AP40" i="1"/>
  <c r="AN40" i="1"/>
  <c r="AL40" i="1"/>
  <c r="L40" i="1"/>
  <c r="K40" i="1"/>
  <c r="AP38" i="1"/>
  <c r="AN38" i="1"/>
  <c r="AL38" i="1"/>
  <c r="L38" i="1"/>
  <c r="K38" i="1"/>
  <c r="AP36" i="1"/>
  <c r="AN36" i="1"/>
  <c r="AL36" i="1"/>
  <c r="L36" i="1"/>
  <c r="K36" i="1"/>
  <c r="AP34" i="1"/>
  <c r="AN34" i="1"/>
  <c r="AL34" i="1"/>
  <c r="L34" i="1"/>
  <c r="K34" i="1"/>
  <c r="AP33" i="1"/>
  <c r="AN33" i="1"/>
  <c r="AL33" i="1"/>
  <c r="L33" i="1"/>
  <c r="K33" i="1"/>
  <c r="AP32" i="1"/>
  <c r="AN32" i="1"/>
  <c r="AL32" i="1"/>
  <c r="L32" i="1"/>
  <c r="K32" i="1"/>
  <c r="AP31" i="1"/>
  <c r="AN31" i="1"/>
  <c r="AL31" i="1"/>
  <c r="L31" i="1"/>
  <c r="K31" i="1"/>
  <c r="AP30" i="1"/>
  <c r="AN30" i="1"/>
  <c r="AL30" i="1"/>
  <c r="L30" i="1"/>
  <c r="K30" i="1"/>
  <c r="AP29" i="1"/>
  <c r="AN29" i="1"/>
  <c r="AL29" i="1"/>
  <c r="L29" i="1"/>
  <c r="K29" i="1"/>
  <c r="AP28" i="1"/>
  <c r="AN28" i="1"/>
  <c r="AL28" i="1"/>
  <c r="L28" i="1"/>
  <c r="K28" i="1"/>
  <c r="AP27" i="1"/>
  <c r="AN27" i="1"/>
  <c r="AL27" i="1"/>
  <c r="L27" i="1"/>
  <c r="K27" i="1"/>
  <c r="AP26" i="1"/>
  <c r="AN26" i="1"/>
  <c r="AL26" i="1"/>
  <c r="L26" i="1"/>
  <c r="K26" i="1"/>
  <c r="AP25" i="1"/>
  <c r="AN25" i="1"/>
  <c r="AL25" i="1"/>
  <c r="L25" i="1"/>
  <c r="K25" i="1"/>
  <c r="AP24" i="1"/>
  <c r="AN24" i="1"/>
  <c r="AL24" i="1"/>
  <c r="L24" i="1"/>
  <c r="K24" i="1"/>
  <c r="AP23" i="1"/>
  <c r="AN23" i="1"/>
  <c r="AL23" i="1"/>
  <c r="L23" i="1"/>
  <c r="K23" i="1"/>
  <c r="AP22" i="1"/>
  <c r="AN22" i="1"/>
  <c r="AL22" i="1"/>
  <c r="L22" i="1"/>
  <c r="K22" i="1"/>
  <c r="AP21" i="1"/>
  <c r="AN21" i="1"/>
  <c r="AL21" i="1"/>
  <c r="L21" i="1"/>
  <c r="K21" i="1"/>
  <c r="AP20" i="1"/>
  <c r="AN20" i="1"/>
  <c r="AL20" i="1"/>
  <c r="L20" i="1"/>
  <c r="K20" i="1"/>
  <c r="AP19" i="1"/>
  <c r="AN19" i="1"/>
  <c r="AL19" i="1"/>
  <c r="L19" i="1"/>
  <c r="K19" i="1"/>
  <c r="AP18" i="1"/>
  <c r="AN18" i="1"/>
  <c r="AL18" i="1"/>
  <c r="L18" i="1"/>
  <c r="K18" i="1"/>
  <c r="AP17" i="1"/>
  <c r="AN17" i="1"/>
  <c r="AL17" i="1"/>
  <c r="L17" i="1"/>
  <c r="K17" i="1"/>
  <c r="AP16" i="1"/>
  <c r="AN16" i="1"/>
  <c r="AL16" i="1"/>
  <c r="L16" i="1"/>
  <c r="K16" i="1"/>
  <c r="AP15" i="1"/>
  <c r="AN15" i="1"/>
  <c r="AL15" i="1"/>
  <c r="L15" i="1"/>
  <c r="K15" i="1"/>
  <c r="AP14" i="1"/>
  <c r="AN14" i="1"/>
  <c r="AL14" i="1"/>
  <c r="L14" i="1"/>
  <c r="K14" i="1"/>
  <c r="AP13" i="1"/>
  <c r="AN13" i="1"/>
  <c r="AL13" i="1"/>
  <c r="L13" i="1"/>
  <c r="K13" i="1"/>
  <c r="AP12" i="1"/>
  <c r="AN12" i="1"/>
  <c r="AL12" i="1"/>
  <c r="L12" i="1"/>
  <c r="K12" i="1"/>
  <c r="AP11" i="1"/>
  <c r="AN11" i="1"/>
  <c r="AL11" i="1"/>
  <c r="L11" i="1"/>
  <c r="K11" i="1"/>
  <c r="AP10" i="1"/>
  <c r="AN10" i="1"/>
  <c r="AL10" i="1"/>
  <c r="L10" i="1"/>
  <c r="K10" i="1"/>
  <c r="AP9" i="1"/>
  <c r="AN9" i="1"/>
  <c r="AL9" i="1"/>
  <c r="L9" i="1"/>
  <c r="K9" i="1"/>
  <c r="AP8" i="1"/>
  <c r="AN8" i="1"/>
  <c r="AL8" i="1"/>
  <c r="L8" i="1"/>
  <c r="K8" i="1"/>
  <c r="AP7" i="1"/>
  <c r="AN7" i="1"/>
  <c r="AL7" i="1"/>
  <c r="L7" i="1"/>
  <c r="K7" i="1"/>
  <c r="AP6" i="1"/>
  <c r="AN6" i="1"/>
  <c r="AL6" i="1"/>
  <c r="L6" i="1"/>
  <c r="K6" i="1"/>
  <c r="AP5" i="1"/>
  <c r="AN5" i="1"/>
  <c r="AL5" i="1"/>
  <c r="L5" i="1"/>
  <c r="K5" i="1"/>
  <c r="AP4" i="1"/>
  <c r="AN4" i="1"/>
  <c r="AL4" i="1"/>
  <c r="L4" i="1"/>
  <c r="K4" i="1"/>
  <c r="AS3" i="1"/>
  <c r="AP3" i="1"/>
  <c r="AN3" i="1"/>
  <c r="AL3" i="1"/>
  <c r="L3" i="1"/>
  <c r="K3" i="1"/>
  <c r="AT32" i="1" l="1"/>
  <c r="AU32" i="1" s="1"/>
  <c r="AT39" i="1"/>
  <c r="AU39" i="1" s="1"/>
  <c r="AT23" i="1"/>
  <c r="AU23" i="1" s="1"/>
  <c r="AT35" i="1"/>
  <c r="AU35" i="1" s="1"/>
  <c r="AT27" i="1"/>
  <c r="AU27" i="1" s="1"/>
  <c r="AT31" i="1"/>
  <c r="AU31" i="1" s="1"/>
  <c r="AT34" i="1"/>
  <c r="AU34" i="1" s="1"/>
  <c r="AT26" i="1"/>
  <c r="AU26" i="1" s="1"/>
  <c r="AT18" i="1"/>
  <c r="AU18" i="1" s="1"/>
  <c r="AT10" i="1"/>
  <c r="AU10" i="1" s="1"/>
  <c r="AL41" i="1"/>
  <c r="AN41" i="1"/>
  <c r="AS41" i="1"/>
  <c r="K41" i="1"/>
  <c r="AP41" i="1"/>
  <c r="L41" i="1"/>
  <c r="AT8" i="1" l="1"/>
  <c r="AU8" i="1" s="1"/>
  <c r="AT37" i="1"/>
  <c r="AU37" i="1" s="1"/>
  <c r="AT17" i="1"/>
  <c r="AU17" i="1" s="1"/>
  <c r="AT36" i="1"/>
  <c r="AU36" i="1" s="1"/>
  <c r="AT13" i="1"/>
  <c r="AU13" i="1" s="1"/>
  <c r="AT21" i="1"/>
  <c r="AU21" i="1" s="1"/>
  <c r="AT29" i="1"/>
  <c r="AU29" i="1" s="1"/>
  <c r="AT38" i="1"/>
  <c r="AU38" i="1" s="1"/>
  <c r="AT20" i="1"/>
  <c r="AU20" i="1" s="1"/>
  <c r="AT14" i="1"/>
  <c r="AU14" i="1" s="1"/>
  <c r="AT22" i="1"/>
  <c r="AU22" i="1" s="1"/>
  <c r="AT30" i="1"/>
  <c r="AU30" i="1" s="1"/>
  <c r="AT25" i="1"/>
  <c r="AU25" i="1" s="1"/>
  <c r="AT33" i="1"/>
  <c r="AU33" i="1" s="1"/>
  <c r="AT12" i="1"/>
  <c r="AU12" i="1" s="1"/>
  <c r="AT28" i="1"/>
  <c r="AU28" i="1" s="1"/>
  <c r="AT24" i="1"/>
  <c r="AU24" i="1" s="1"/>
  <c r="AT40" i="1"/>
  <c r="AU40" i="1" s="1"/>
  <c r="AT11" i="1"/>
  <c r="AU11" i="1" s="1"/>
  <c r="AT15" i="1"/>
  <c r="AU15" i="1" s="1"/>
  <c r="AT19" i="1"/>
  <c r="AU19" i="1" s="1"/>
  <c r="AT16" i="1"/>
  <c r="AU16" i="1" s="1"/>
  <c r="AT5" i="1"/>
  <c r="AU5" i="1" s="1"/>
  <c r="AT9" i="1"/>
  <c r="AU9" i="1" s="1"/>
  <c r="AT7" i="1"/>
  <c r="AU7" i="1" s="1"/>
  <c r="AT3" i="1"/>
  <c r="AU3" i="1" s="1"/>
  <c r="AT4" i="1"/>
  <c r="AU4" i="1" s="1"/>
  <c r="AT6" i="1"/>
  <c r="AU6" i="1" s="1"/>
  <c r="C44" i="1"/>
  <c r="AU41" i="1" l="1"/>
  <c r="AT41" i="1"/>
</calcChain>
</file>

<file path=xl/sharedStrings.xml><?xml version="1.0" encoding="utf-8"?>
<sst xmlns="http://schemas.openxmlformats.org/spreadsheetml/2006/main" count="327" uniqueCount="128">
  <si>
    <t>$100,000.00</t>
  </si>
  <si>
    <t>PIN</t>
  </si>
  <si>
    <t>NAME</t>
  </si>
  <si>
    <t>OWNER ADDRESS</t>
  </si>
  <si>
    <t>CITY STATE ZIP</t>
  </si>
  <si>
    <t>DESCRIPTION</t>
  </si>
  <si>
    <t>SEC</t>
  </si>
  <si>
    <t>TWP</t>
  </si>
  <si>
    <t>RANGE</t>
  </si>
  <si>
    <t>PARCEL ACRES</t>
  </si>
  <si>
    <t>ACRES IN TRACT</t>
  </si>
  <si>
    <t>TOTAL BENEFITTED ACRES</t>
  </si>
  <si>
    <t>ACRES IN WATERSHED NOT BENEFITTED</t>
  </si>
  <si>
    <t>NONCONVERTED WETLAND ACRES</t>
  </si>
  <si>
    <t>CLASS 1 ACRES</t>
  </si>
  <si>
    <t>RED = CLASS 1 BENEFIT</t>
  </si>
  <si>
    <t>CLASS 2 ACRES</t>
  </si>
  <si>
    <t>YELLOW = CLASS 2 BENEFIT</t>
  </si>
  <si>
    <t>CLASS 3 ACRES</t>
  </si>
  <si>
    <t>GREEN = CLASS 3 BENEFIT</t>
  </si>
  <si>
    <t>CLASS 4 ACRES</t>
  </si>
  <si>
    <t>BLUE = CLASS 4 BENEFIT</t>
  </si>
  <si>
    <t>URBAN RESIDENTIAL ACRES</t>
  </si>
  <si>
    <t>URBAN RESIDENTIAL BENEFIT</t>
  </si>
  <si>
    <t>INDUSTRIAL ACRES</t>
  </si>
  <si>
    <t>INDUSTRIAL BENEFIT</t>
  </si>
  <si>
    <t>RESIDENTIAL ACRES</t>
  </si>
  <si>
    <t>RESIDENTIAL BENEFIT</t>
  </si>
  <si>
    <t>WOODLOT ACRES</t>
  </si>
  <si>
    <t>WOODLOT BENEFIT</t>
  </si>
  <si>
    <t>FEDERAL LAND ACRES</t>
  </si>
  <si>
    <t>CREP ACRES</t>
  </si>
  <si>
    <t>CREP BENEFIT</t>
  </si>
  <si>
    <t>ROAD ACRES</t>
  </si>
  <si>
    <t>ROAD BENEFIT</t>
  </si>
  <si>
    <t>RECREATIONAL TRAIL ACRES</t>
  </si>
  <si>
    <t>RECREATIONAL TRAIL BENEFIT</t>
  </si>
  <si>
    <t>CLASS A GRASS STRIP ACRES</t>
  </si>
  <si>
    <t>CLASS A GRASS STRIP DAMAGES</t>
  </si>
  <si>
    <t>CLASS B GRASS STRIP ACRES</t>
  </si>
  <si>
    <t>CLASS B GRASS STRIP DAMAGES</t>
  </si>
  <si>
    <t>WETLAND BUFFER STRIP</t>
  </si>
  <si>
    <t>WETLAND BUFFER STRIP DAMAGES</t>
  </si>
  <si>
    <t>DITCH ACRES</t>
  </si>
  <si>
    <t>NON-BENEFITTED ACRES</t>
  </si>
  <si>
    <t>TOTAL PARCEL BENEFITS</t>
  </si>
  <si>
    <t>PERCENT TOTAL BENEFITS</t>
  </si>
  <si>
    <t>NOTIONAL ASSESSMENT ON $100,000 REPAIR</t>
  </si>
  <si>
    <t>CLASS 5 ACRES</t>
  </si>
  <si>
    <t>CLASS 5 BEENFIT</t>
  </si>
  <si>
    <t>CLASS 6 ACRE</t>
  </si>
  <si>
    <t>CLASS 6 BENEFIT</t>
  </si>
  <si>
    <t>CLASS 7 ACRES</t>
  </si>
  <si>
    <t>CLASS 7 BENEFIT</t>
  </si>
  <si>
    <t>CLASS 8 ACRES</t>
  </si>
  <si>
    <t>CLASS 8 BENEFIT</t>
  </si>
  <si>
    <t>PROTECTION ACRES</t>
  </si>
  <si>
    <t>PROTECTION BENEFITS</t>
  </si>
  <si>
    <t>04-034002-0</t>
  </si>
  <si>
    <t>SESE</t>
  </si>
  <si>
    <t>34</t>
  </si>
  <si>
    <t>109</t>
  </si>
  <si>
    <t>041</t>
  </si>
  <si>
    <t>04-035001-0</t>
  </si>
  <si>
    <t>SWSW</t>
  </si>
  <si>
    <t>35</t>
  </si>
  <si>
    <t>SESW</t>
  </si>
  <si>
    <t>NESW</t>
  </si>
  <si>
    <t>04-035002-0</t>
  </si>
  <si>
    <t>SWSE</t>
  </si>
  <si>
    <t>NWSE</t>
  </si>
  <si>
    <t>11-002-0020</t>
  </si>
  <si>
    <t>ARENDS/SUSAN K</t>
  </si>
  <si>
    <t>425 W PRAIRIE ST APT 203</t>
  </si>
  <si>
    <t>SWNW</t>
  </si>
  <si>
    <t>02</t>
  </si>
  <si>
    <t>108</t>
  </si>
  <si>
    <t>11-002-0021</t>
  </si>
  <si>
    <t>FURAN/JAMES B &amp; LINDA L</t>
  </si>
  <si>
    <t>8941 178TH AVE NW</t>
  </si>
  <si>
    <t>11-002-0030</t>
  </si>
  <si>
    <t>716 N BLACKMAN AVE</t>
  </si>
  <si>
    <t>DULUTH MN 55811</t>
  </si>
  <si>
    <t>NWNW</t>
  </si>
  <si>
    <t>11-002-0031</t>
  </si>
  <si>
    <t>HOLLAND FAMILY TRUST U-T-A</t>
  </si>
  <si>
    <t>2388 160TH AVE</t>
  </si>
  <si>
    <t>11-003-0010</t>
  </si>
  <si>
    <t>DJ CENTURY FARM LLC</t>
  </si>
  <si>
    <t>26978 146TH ST NW</t>
  </si>
  <si>
    <t>NENE</t>
  </si>
  <si>
    <t>03</t>
  </si>
  <si>
    <t>SENE</t>
  </si>
  <si>
    <t>SWNE</t>
  </si>
  <si>
    <t>NWNE</t>
  </si>
  <si>
    <t>11-003-0020</t>
  </si>
  <si>
    <t>DNR-PAYMENT IN LIEU TAXES</t>
  </si>
  <si>
    <t>SENW</t>
  </si>
  <si>
    <t>NWSW</t>
  </si>
  <si>
    <t>NENW</t>
  </si>
  <si>
    <t>11-003-0030</t>
  </si>
  <si>
    <t>FREEBURG/RUSSELL E/REV TRUST</t>
  </si>
  <si>
    <t>2294 US HWY 59</t>
  </si>
  <si>
    <t>US HWY 59</t>
  </si>
  <si>
    <t>1000 HWY 10 WEST DETROIT LAKES MN 56501</t>
  </si>
  <si>
    <t>160TH AVE</t>
  </si>
  <si>
    <t>241ST ST</t>
  </si>
  <si>
    <t>TOTAL WATERSHED ACRES:</t>
  </si>
  <si>
    <t>US HWYS</t>
  </si>
  <si>
    <t>WILKISON, ALLEN</t>
  </si>
  <si>
    <t>BENGTSON, DAVIN DALE &amp; BRENDA</t>
  </si>
  <si>
    <t>CHRISTENSEN, DENNIS/TRUST</t>
  </si>
  <si>
    <t>COTTONWOOD MN 56229</t>
  </si>
  <si>
    <t>RAMSEY MN 55303</t>
  </si>
  <si>
    <t>GARVIN MN 56132</t>
  </si>
  <si>
    <t>ZIMMERMAN MN 55398</t>
  </si>
  <si>
    <t>CUSTER TWP RDS</t>
  </si>
  <si>
    <t>LAKE SARAH TWP RDS</t>
  </si>
  <si>
    <t>330 8TH ST</t>
  </si>
  <si>
    <t>TRACY MN 56175</t>
  </si>
  <si>
    <t>1042 US HWY 59</t>
  </si>
  <si>
    <t>2760 LYON MURRAY RD</t>
  </si>
  <si>
    <t xml:space="preserve">C/O JENNIFER TOWNE 1191 260TH </t>
  </si>
  <si>
    <t>C/O TREVOR J HUMPHREY 76 PLEASANT VIEW RD</t>
  </si>
  <si>
    <t>SLAYTON MN 56172</t>
  </si>
  <si>
    <t>DETROIT LAKES MN 56501</t>
  </si>
  <si>
    <t>ATTN:  TAX SPECIALIST 500 LAFAYETTE RD BOX 45</t>
  </si>
  <si>
    <t>SAINT PAUL MN 55155-4002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</si>
</sst>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\$#,##0.00"/>
    <numFmt numFmtId="165" formatCode="#,##0.0000"/>
    <numFmt numFmtId="166" formatCode="#,##0.0000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1"/>
      <color rgb="FF9C0006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CE4D6"/>
        <bgColor indexed="64"/>
      </patternFill>
    </fill>
    <fill>
      <patternFill patternType="solid">
        <fgColor rgb="FFEA989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EDEDE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BE4F1"/>
        <bgColor indexed="64"/>
      </patternFill>
    </fill>
    <fill>
      <patternFill patternType="solid">
        <fgColor rgb="FFBBF1ED"/>
        <bgColor indexed="64"/>
      </patternFill>
    </fill>
    <fill>
      <patternFill patternType="solid">
        <fgColor rgb="FFCFBDEF"/>
        <bgColor indexed="64"/>
      </patternFill>
    </fill>
    <fill>
      <patternFill patternType="solid">
        <fgColor rgb="FFEDBDEF"/>
        <bgColor indexed="64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/>
      <right/>
      <top style="double">
        <color auto="1"/>
      </top>
      <bottom/>
      <diagonal/>
    </border>
  </borders>
  <cellStyleXfs count="2">
    <xf numFmtId="0" fontId="0" fillId="0" borderId="0"/>
    <xf numFmtId="0" fontId="7" fillId="13" borderId="0" applyNumberFormat="0" applyBorder="0" applyAlignment="0" applyProtection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4" fontId="1" fillId="2" borderId="0" xfId="0" applyNumberFormat="1" applyFont="1" applyFill="1" applyAlignment="1">
      <alignment horizontal="center"/>
    </xf>
    <xf numFmtId="4" fontId="1" fillId="3" borderId="0" xfId="0" applyNumberFormat="1" applyFont="1" applyFill="1" applyAlignment="1">
      <alignment horizontal="center"/>
    </xf>
    <xf numFmtId="164" fontId="1" fillId="0" borderId="0" xfId="0" applyNumberFormat="1" applyFont="1" applyAlignment="1">
      <alignment horizontal="center"/>
    </xf>
    <xf numFmtId="4" fontId="1" fillId="4" borderId="0" xfId="0" applyNumberFormat="1" applyFont="1" applyFill="1" applyAlignment="1">
      <alignment horizontal="center"/>
    </xf>
    <xf numFmtId="4" fontId="1" fillId="5" borderId="0" xfId="0" applyNumberFormat="1" applyFont="1" applyFill="1" applyAlignment="1">
      <alignment horizontal="center"/>
    </xf>
    <xf numFmtId="4" fontId="1" fillId="6" borderId="0" xfId="0" applyNumberFormat="1" applyFont="1" applyFill="1" applyAlignment="1">
      <alignment horizontal="center"/>
    </xf>
    <xf numFmtId="4" fontId="1" fillId="7" borderId="0" xfId="0" applyNumberFormat="1" applyFont="1" applyFill="1" applyAlignment="1">
      <alignment horizontal="center"/>
    </xf>
    <xf numFmtId="4" fontId="1" fillId="8" borderId="0" xfId="0" applyNumberFormat="1" applyFont="1" applyFill="1" applyAlignment="1">
      <alignment horizontal="center"/>
    </xf>
    <xf numFmtId="165" fontId="1" fillId="0" borderId="0" xfId="0" applyNumberFormat="1" applyFont="1" applyAlignment="1">
      <alignment horizontal="center"/>
    </xf>
    <xf numFmtId="4" fontId="1" fillId="9" borderId="0" xfId="0" applyNumberFormat="1" applyFont="1" applyFill="1" applyAlignment="1">
      <alignment horizontal="center"/>
    </xf>
    <xf numFmtId="4" fontId="1" fillId="10" borderId="0" xfId="0" applyNumberFormat="1" applyFont="1" applyFill="1" applyAlignment="1">
      <alignment horizontal="center"/>
    </xf>
    <xf numFmtId="4" fontId="1" fillId="11" borderId="0" xfId="0" applyNumberFormat="1" applyFont="1" applyFill="1" applyAlignment="1">
      <alignment horizontal="center"/>
    </xf>
    <xf numFmtId="4" fontId="1" fillId="12" borderId="0" xfId="0" applyNumberFormat="1" applyFont="1" applyFill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 wrapText="1"/>
    </xf>
    <xf numFmtId="0" fontId="2" fillId="6" borderId="0" xfId="0" applyFont="1" applyFill="1" applyAlignment="1">
      <alignment horizontal="center" wrapText="1"/>
    </xf>
    <xf numFmtId="0" fontId="2" fillId="7" borderId="0" xfId="0" applyFont="1" applyFill="1" applyAlignment="1">
      <alignment horizontal="center" wrapText="1"/>
    </xf>
    <xf numFmtId="0" fontId="2" fillId="8" borderId="0" xfId="0" applyFont="1" applyFill="1" applyAlignment="1">
      <alignment horizontal="center" wrapText="1"/>
    </xf>
    <xf numFmtId="0" fontId="2" fillId="9" borderId="0" xfId="0" applyFont="1" applyFill="1" applyAlignment="1">
      <alignment horizontal="center" wrapText="1"/>
    </xf>
    <xf numFmtId="0" fontId="2" fillId="10" borderId="0" xfId="0" applyFont="1" applyFill="1" applyAlignment="1">
      <alignment horizontal="center" wrapText="1"/>
    </xf>
    <xf numFmtId="0" fontId="2" fillId="11" borderId="0" xfId="0" applyFont="1" applyFill="1" applyAlignment="1">
      <alignment horizontal="center" wrapText="1"/>
    </xf>
    <xf numFmtId="0" fontId="2" fillId="12" borderId="0" xfId="0" applyFont="1" applyFill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4" fontId="1" fillId="2" borderId="1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4" fontId="1" fillId="4" borderId="1" xfId="0" applyNumberFormat="1" applyFont="1" applyFill="1" applyBorder="1" applyAlignment="1">
      <alignment horizontal="center"/>
    </xf>
    <xf numFmtId="4" fontId="1" fillId="5" borderId="1" xfId="0" applyNumberFormat="1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/>
    </xf>
    <xf numFmtId="4" fontId="1" fillId="7" borderId="1" xfId="0" applyNumberFormat="1" applyFont="1" applyFill="1" applyBorder="1" applyAlignment="1">
      <alignment horizontal="center"/>
    </xf>
    <xf numFmtId="4" fontId="1" fillId="8" borderId="1" xfId="0" applyNumberFormat="1" applyFont="1" applyFill="1" applyBorder="1" applyAlignment="1">
      <alignment horizontal="center"/>
    </xf>
    <xf numFmtId="4" fontId="1" fillId="9" borderId="1" xfId="0" applyNumberFormat="1" applyFont="1" applyFill="1" applyBorder="1" applyAlignment="1">
      <alignment horizontal="center"/>
    </xf>
    <xf numFmtId="4" fontId="1" fillId="10" borderId="1" xfId="0" applyNumberFormat="1" applyFont="1" applyFill="1" applyBorder="1" applyAlignment="1">
      <alignment horizontal="center"/>
    </xf>
    <xf numFmtId="4" fontId="1" fillId="11" borderId="1" xfId="0" applyNumberFormat="1" applyFont="1" applyFill="1" applyBorder="1" applyAlignment="1">
      <alignment horizontal="center"/>
    </xf>
    <xf numFmtId="4" fontId="1" fillId="12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7" fillId="13" borderId="0" xfId="1" applyAlignment="1">
      <alignment horizontal="center"/>
    </xf>
    <xf numFmtId="4" fontId="7" fillId="13" borderId="0" xfId="1" applyNumberFormat="1" applyAlignment="1">
      <alignment horizontal="center"/>
    </xf>
    <xf numFmtId="164" fontId="7" fillId="13" borderId="0" xfId="1" applyNumberFormat="1" applyAlignment="1">
      <alignment horizontal="center"/>
    </xf>
    <xf numFmtId="165" fontId="7" fillId="13" borderId="0" xfId="1" applyNumberFormat="1" applyAlignment="1">
      <alignment horizontal="center"/>
    </xf>
    <xf numFmtId="0" fontId="7" fillId="13" borderId="0" xfId="1"/>
    <xf numFmtId="166" fontId="1" fillId="0" borderId="0" xfId="0" applyNumberFormat="1" applyFont="1" applyAlignment="1">
      <alignment horizontal="center"/>
    </xf>
  </cellXfs>
  <cellStyles count="2">
    <cellStyle name="Bad" xfId="1" builtinId="27"/>
    <cellStyle name="Normal" xfId="0" builtinId="0"/>
  </cellStyles>
  <dxfs count="1">
    <dxf>
      <font>
        <b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4"/>
  <sheetViews>
    <sheetView tabSelected="1" topLeftCell="A15" workbookViewId="0">
      <selection activeCell="C38" sqref="C38"/>
    </sheetView>
  </sheetViews>
  <sheetFormatPr defaultRowHeight="15" x14ac:dyDescent="0.25"/>
  <cols>
    <col min="1" max="1" width="14.7109375" style="1" customWidth="1"/>
    <col min="2" max="2" width="35.7109375" style="1" customWidth="1"/>
    <col min="3" max="3" width="39" style="1" bestFit="1" customWidth="1"/>
    <col min="4" max="4" width="25.7109375" style="1" customWidth="1"/>
    <col min="5" max="5" width="20.7109375" style="1" customWidth="1"/>
    <col min="6" max="8" width="9.7109375" style="1" customWidth="1"/>
    <col min="9" max="12" width="17.7109375" style="2" customWidth="1"/>
    <col min="13" max="13" width="20.7109375" style="3" customWidth="1"/>
    <col min="14" max="14" width="13.7109375" style="4" customWidth="1"/>
    <col min="15" max="15" width="13.7109375" style="5" customWidth="1"/>
    <col min="16" max="16" width="13.7109375" style="6" customWidth="1"/>
    <col min="17" max="17" width="13.7109375" style="5" customWidth="1"/>
    <col min="18" max="18" width="13.7109375" style="7" customWidth="1"/>
    <col min="19" max="19" width="13.7109375" style="5" customWidth="1"/>
    <col min="20" max="20" width="13.7109375" style="8" customWidth="1"/>
    <col min="21" max="21" width="13.7109375" style="5" customWidth="1"/>
    <col min="22" max="22" width="17.7109375" style="2" hidden="1" customWidth="1"/>
    <col min="23" max="23" width="17.7109375" style="5" hidden="1" customWidth="1"/>
    <col min="24" max="24" width="17.7109375" style="2" hidden="1" customWidth="1"/>
    <col min="25" max="25" width="17.7109375" style="5" hidden="1" customWidth="1"/>
    <col min="26" max="26" width="17.7109375" style="9" customWidth="1"/>
    <col min="27" max="27" width="17.7109375" style="5" customWidth="1"/>
    <col min="28" max="28" width="17.7109375" style="10" customWidth="1"/>
    <col min="29" max="29" width="17.7109375" style="5" customWidth="1"/>
    <col min="30" max="31" width="17.7109375" style="2" hidden="1" customWidth="1"/>
    <col min="32" max="32" width="17.7109375" style="5" hidden="1" customWidth="1"/>
    <col min="33" max="33" width="17.7109375" style="9" customWidth="1"/>
    <col min="34" max="34" width="17.7109375" style="5" customWidth="1"/>
    <col min="35" max="35" width="19.7109375" style="2" customWidth="1"/>
    <col min="36" max="36" width="19.7109375" style="5" customWidth="1"/>
    <col min="37" max="37" width="17.7109375" style="3" customWidth="1"/>
    <col min="38" max="38" width="17.7109375" style="5" customWidth="1"/>
    <col min="39" max="39" width="17.7109375" style="3" hidden="1" customWidth="1"/>
    <col min="40" max="40" width="17.7109375" style="5" hidden="1" customWidth="1"/>
    <col min="41" max="41" width="17.7109375" style="2" hidden="1" customWidth="1"/>
    <col min="42" max="42" width="17.7109375" style="5" hidden="1" customWidth="1"/>
    <col min="43" max="44" width="17.7109375" style="2" customWidth="1"/>
    <col min="45" max="45" width="17.7109375" style="5" customWidth="1"/>
    <col min="46" max="46" width="17.7109375" style="11" customWidth="1"/>
    <col min="47" max="47" width="17.7109375" style="5" customWidth="1"/>
    <col min="48" max="48" width="13.7109375" style="12" hidden="1" customWidth="1"/>
    <col min="49" max="49" width="13.7109375" style="5" hidden="1" customWidth="1"/>
    <col min="50" max="50" width="13.7109375" style="13" hidden="1" customWidth="1"/>
    <col min="51" max="51" width="13.7109375" style="5" hidden="1" customWidth="1"/>
    <col min="52" max="52" width="13.7109375" style="14" hidden="1" customWidth="1"/>
    <col min="53" max="53" width="13.7109375" style="5" hidden="1" customWidth="1"/>
    <col min="54" max="54" width="13.7109375" style="15" hidden="1" customWidth="1"/>
    <col min="55" max="55" width="13.7109375" style="5" hidden="1" customWidth="1"/>
    <col min="56" max="56" width="13.7109375" style="2" hidden="1" customWidth="1"/>
    <col min="57" max="57" width="13.7109375" style="5" hidden="1" customWidth="1"/>
  </cols>
  <sheetData>
    <row r="1" spans="1:57" x14ac:dyDescent="0.25">
      <c r="AL1" s="5">
        <v>4463</v>
      </c>
      <c r="AN1" s="5">
        <v>0</v>
      </c>
      <c r="AP1" s="5">
        <v>1</v>
      </c>
      <c r="AU1" s="5" t="s">
        <v>0</v>
      </c>
    </row>
    <row r="2" spans="1:57" ht="67.900000000000006" customHeight="1" x14ac:dyDescent="0.25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  <c r="I2" s="16" t="s">
        <v>9</v>
      </c>
      <c r="J2" s="16" t="s">
        <v>10</v>
      </c>
      <c r="K2" s="16" t="s">
        <v>11</v>
      </c>
      <c r="L2" s="16" t="s">
        <v>12</v>
      </c>
      <c r="M2" s="17" t="s">
        <v>13</v>
      </c>
      <c r="N2" s="18" t="s">
        <v>14</v>
      </c>
      <c r="O2" s="16" t="s">
        <v>15</v>
      </c>
      <c r="P2" s="19" t="s">
        <v>16</v>
      </c>
      <c r="Q2" s="16" t="s">
        <v>17</v>
      </c>
      <c r="R2" s="20" t="s">
        <v>18</v>
      </c>
      <c r="S2" s="16" t="s">
        <v>19</v>
      </c>
      <c r="T2" s="21" t="s">
        <v>20</v>
      </c>
      <c r="U2" s="16" t="s">
        <v>21</v>
      </c>
      <c r="V2" s="16" t="s">
        <v>22</v>
      </c>
      <c r="W2" s="16" t="s">
        <v>23</v>
      </c>
      <c r="X2" s="16" t="s">
        <v>24</v>
      </c>
      <c r="Y2" s="16" t="s">
        <v>25</v>
      </c>
      <c r="Z2" s="22" t="s">
        <v>26</v>
      </c>
      <c r="AA2" s="16" t="s">
        <v>27</v>
      </c>
      <c r="AB2" s="23" t="s">
        <v>28</v>
      </c>
      <c r="AC2" s="16" t="s">
        <v>29</v>
      </c>
      <c r="AD2" s="16" t="s">
        <v>30</v>
      </c>
      <c r="AE2" s="16" t="s">
        <v>31</v>
      </c>
      <c r="AF2" s="16" t="s">
        <v>32</v>
      </c>
      <c r="AG2" s="22" t="s">
        <v>33</v>
      </c>
      <c r="AH2" s="16" t="s">
        <v>34</v>
      </c>
      <c r="AI2" s="16" t="s">
        <v>35</v>
      </c>
      <c r="AJ2" s="16" t="s">
        <v>36</v>
      </c>
      <c r="AK2" s="17" t="s">
        <v>37</v>
      </c>
      <c r="AL2" s="16" t="s">
        <v>38</v>
      </c>
      <c r="AM2" s="17" t="s">
        <v>39</v>
      </c>
      <c r="AN2" s="16" t="s">
        <v>40</v>
      </c>
      <c r="AO2" s="16" t="s">
        <v>41</v>
      </c>
      <c r="AP2" s="16" t="s">
        <v>42</v>
      </c>
      <c r="AQ2" s="16" t="s">
        <v>43</v>
      </c>
      <c r="AR2" s="16" t="s">
        <v>44</v>
      </c>
      <c r="AS2" s="16" t="s">
        <v>45</v>
      </c>
      <c r="AT2" s="16" t="s">
        <v>46</v>
      </c>
      <c r="AU2" s="16" t="s">
        <v>47</v>
      </c>
      <c r="AV2" s="24" t="s">
        <v>48</v>
      </c>
      <c r="AW2" s="16" t="s">
        <v>49</v>
      </c>
      <c r="AX2" s="25" t="s">
        <v>50</v>
      </c>
      <c r="AY2" s="16" t="s">
        <v>51</v>
      </c>
      <c r="AZ2" s="26" t="s">
        <v>52</v>
      </c>
      <c r="BA2" s="16" t="s">
        <v>53</v>
      </c>
      <c r="BB2" s="27" t="s">
        <v>54</v>
      </c>
      <c r="BC2" s="16" t="s">
        <v>55</v>
      </c>
      <c r="BD2" s="16" t="s">
        <v>56</v>
      </c>
      <c r="BE2" s="16" t="s">
        <v>57</v>
      </c>
    </row>
    <row r="3" spans="1:57" s="48" customFormat="1" x14ac:dyDescent="0.25">
      <c r="A3" s="44" t="s">
        <v>58</v>
      </c>
      <c r="B3" s="44" t="s">
        <v>109</v>
      </c>
      <c r="C3" s="44" t="s">
        <v>118</v>
      </c>
      <c r="D3" s="44" t="s">
        <v>119</v>
      </c>
      <c r="E3" s="44" t="s">
        <v>59</v>
      </c>
      <c r="F3" s="44" t="s">
        <v>60</v>
      </c>
      <c r="G3" s="44" t="s">
        <v>61</v>
      </c>
      <c r="H3" s="44" t="s">
        <v>62</v>
      </c>
      <c r="I3" s="45"/>
      <c r="J3" s="45">
        <v>38.78</v>
      </c>
      <c r="K3" s="45">
        <f t="shared" ref="K3:K40" si="0">SUM(N3,P3,R3,T3,V3,X3,Z3,AB3,AE3,AG3,AI3,AV3,AX3,AZ3,BB3,BD3)</f>
        <v>14.54</v>
      </c>
      <c r="L3" s="45">
        <f t="shared" ref="L3:L40" si="1">SUM(M3,AD3,AK3,AM3,AO3,AQ3,AR3)</f>
        <v>0</v>
      </c>
      <c r="M3" s="45"/>
      <c r="N3" s="45"/>
      <c r="O3" s="46"/>
      <c r="P3" s="45">
        <v>0.02</v>
      </c>
      <c r="Q3" s="46">
        <v>31.93</v>
      </c>
      <c r="R3" s="45">
        <v>0.54</v>
      </c>
      <c r="S3" s="46">
        <v>503.55</v>
      </c>
      <c r="T3" s="45">
        <v>9.5399999999999991</v>
      </c>
      <c r="U3" s="46">
        <v>2671.2</v>
      </c>
      <c r="V3" s="45"/>
      <c r="W3" s="46"/>
      <c r="X3" s="45"/>
      <c r="Y3" s="46"/>
      <c r="Z3" s="45">
        <v>1.96</v>
      </c>
      <c r="AA3" s="46">
        <v>219.52</v>
      </c>
      <c r="AB3" s="45">
        <v>2.48</v>
      </c>
      <c r="AC3" s="46">
        <v>249.24</v>
      </c>
      <c r="AD3" s="45"/>
      <c r="AE3" s="45"/>
      <c r="AF3" s="46"/>
      <c r="AG3" s="45"/>
      <c r="AH3" s="46"/>
      <c r="AI3" s="45"/>
      <c r="AJ3" s="46"/>
      <c r="AK3" s="45"/>
      <c r="AL3" s="46" t="str">
        <f t="shared" ref="AL3:AL40" si="2">IF(AK3&gt;0,AK3*$AL$1,"")</f>
        <v/>
      </c>
      <c r="AM3" s="45"/>
      <c r="AN3" s="46" t="str">
        <f t="shared" ref="AN3:AN40" si="3">IF(AM3&gt;0,AM3*$AN$1,"")</f>
        <v/>
      </c>
      <c r="AO3" s="45"/>
      <c r="AP3" s="46" t="str">
        <f t="shared" ref="AP3:AP40" si="4">IF(AO3&gt;0,AO3*$AP$1,"")</f>
        <v/>
      </c>
      <c r="AQ3" s="45"/>
      <c r="AR3" s="45"/>
      <c r="AS3" s="46">
        <f t="shared" ref="AS3" si="5">SUM(O3,Q3,S3,U3,W3,Y3,AA3,AC3,AF3,AH3,AJ3,AW3,AY3,BA3,BC3,BE3)</f>
        <v>3675.4399999999996</v>
      </c>
      <c r="AT3" s="47">
        <f t="shared" ref="AT3:AT9" si="6">(AS3/$AS$41)*100</f>
        <v>0.70717965693655527</v>
      </c>
      <c r="AU3" s="46">
        <f t="shared" ref="AU3:AU9" si="7">(AT3/100)*$AU$1</f>
        <v>707.17965693655526</v>
      </c>
      <c r="AV3" s="45"/>
      <c r="AW3" s="46"/>
      <c r="AX3" s="45"/>
      <c r="AY3" s="46"/>
      <c r="AZ3" s="45"/>
      <c r="BA3" s="46"/>
      <c r="BB3" s="45"/>
      <c r="BC3" s="46"/>
      <c r="BD3" s="45"/>
      <c r="BE3" s="46"/>
    </row>
    <row r="4" spans="1:57" s="48" customFormat="1" x14ac:dyDescent="0.25">
      <c r="A4" s="44" t="s">
        <v>63</v>
      </c>
      <c r="B4" s="44" t="s">
        <v>110</v>
      </c>
      <c r="C4" s="44" t="s">
        <v>120</v>
      </c>
      <c r="D4" s="44" t="s">
        <v>114</v>
      </c>
      <c r="E4" s="44" t="s">
        <v>64</v>
      </c>
      <c r="F4" s="44" t="s">
        <v>65</v>
      </c>
      <c r="G4" s="44" t="s">
        <v>61</v>
      </c>
      <c r="H4" s="44" t="s">
        <v>62</v>
      </c>
      <c r="I4" s="45"/>
      <c r="J4" s="45">
        <v>29.68</v>
      </c>
      <c r="K4" s="45">
        <f t="shared" si="0"/>
        <v>1.84</v>
      </c>
      <c r="L4" s="45">
        <f t="shared" si="1"/>
        <v>0</v>
      </c>
      <c r="M4" s="45"/>
      <c r="N4" s="45"/>
      <c r="O4" s="46"/>
      <c r="P4" s="45">
        <v>1.78</v>
      </c>
      <c r="Q4" s="46">
        <v>4961.1237499999997</v>
      </c>
      <c r="R4" s="45">
        <v>0.06</v>
      </c>
      <c r="S4" s="46">
        <v>97.912499999999994</v>
      </c>
      <c r="T4" s="45"/>
      <c r="U4" s="46"/>
      <c r="V4" s="45"/>
      <c r="W4" s="46"/>
      <c r="X4" s="45"/>
      <c r="Y4" s="46"/>
      <c r="Z4" s="45"/>
      <c r="AA4" s="46"/>
      <c r="AB4" s="45"/>
      <c r="AC4" s="46"/>
      <c r="AD4" s="45"/>
      <c r="AE4" s="45"/>
      <c r="AF4" s="46"/>
      <c r="AG4" s="45"/>
      <c r="AH4" s="46"/>
      <c r="AI4" s="45"/>
      <c r="AJ4" s="46"/>
      <c r="AK4" s="45"/>
      <c r="AL4" s="46" t="str">
        <f t="shared" si="2"/>
        <v/>
      </c>
      <c r="AM4" s="45"/>
      <c r="AN4" s="46" t="str">
        <f t="shared" si="3"/>
        <v/>
      </c>
      <c r="AO4" s="45"/>
      <c r="AP4" s="46" t="str">
        <f t="shared" si="4"/>
        <v/>
      </c>
      <c r="AQ4" s="45"/>
      <c r="AR4" s="45"/>
      <c r="AS4" s="46">
        <f t="shared" ref="AS4:AS9" si="8">SUM(O4,Q4,S4,U4,W4,Y4,AA4,AC4,AF4,AH4,AJ4,AW4,AY4,BA4,BC4,BE4)</f>
        <v>5059.0362500000001</v>
      </c>
      <c r="AT4" s="47">
        <f t="shared" si="6"/>
        <v>0.97339298688173326</v>
      </c>
      <c r="AU4" s="46">
        <f t="shared" si="7"/>
        <v>973.39298688173324</v>
      </c>
      <c r="AV4" s="45"/>
      <c r="AW4" s="46"/>
      <c r="AX4" s="45"/>
      <c r="AY4" s="46"/>
      <c r="AZ4" s="45"/>
      <c r="BA4" s="46"/>
      <c r="BB4" s="45"/>
      <c r="BC4" s="46"/>
      <c r="BD4" s="45"/>
      <c r="BE4" s="46"/>
    </row>
    <row r="5" spans="1:57" s="48" customFormat="1" x14ac:dyDescent="0.25">
      <c r="A5" s="44" t="s">
        <v>63</v>
      </c>
      <c r="B5" s="44" t="s">
        <v>110</v>
      </c>
      <c r="C5" s="44" t="s">
        <v>120</v>
      </c>
      <c r="D5" s="44" t="s">
        <v>114</v>
      </c>
      <c r="E5" s="44" t="s">
        <v>66</v>
      </c>
      <c r="F5" s="44" t="s">
        <v>65</v>
      </c>
      <c r="G5" s="44" t="s">
        <v>61</v>
      </c>
      <c r="H5" s="44" t="s">
        <v>62</v>
      </c>
      <c r="I5" s="45"/>
      <c r="J5" s="45">
        <v>38.26</v>
      </c>
      <c r="K5" s="45">
        <f t="shared" si="0"/>
        <v>36.099999999999994</v>
      </c>
      <c r="L5" s="45">
        <f t="shared" si="1"/>
        <v>0</v>
      </c>
      <c r="M5" s="45"/>
      <c r="N5" s="45">
        <v>0.28999999999999998</v>
      </c>
      <c r="O5" s="46">
        <v>830.54500000000007</v>
      </c>
      <c r="P5" s="45">
        <v>11.27</v>
      </c>
      <c r="Q5" s="46">
        <v>28689.105</v>
      </c>
      <c r="R5" s="45">
        <v>20.79</v>
      </c>
      <c r="S5" s="46">
        <v>30236.3125</v>
      </c>
      <c r="T5" s="45">
        <v>3.75</v>
      </c>
      <c r="U5" s="46">
        <v>1625.4</v>
      </c>
      <c r="V5" s="45"/>
      <c r="W5" s="46"/>
      <c r="X5" s="45"/>
      <c r="Y5" s="46"/>
      <c r="Z5" s="45"/>
      <c r="AA5" s="46"/>
      <c r="AB5" s="45"/>
      <c r="AC5" s="46"/>
      <c r="AD5" s="45"/>
      <c r="AE5" s="45"/>
      <c r="AF5" s="46"/>
      <c r="AG5" s="45"/>
      <c r="AH5" s="46"/>
      <c r="AI5" s="45"/>
      <c r="AJ5" s="46"/>
      <c r="AK5" s="45"/>
      <c r="AL5" s="46" t="str">
        <f t="shared" si="2"/>
        <v/>
      </c>
      <c r="AM5" s="45"/>
      <c r="AN5" s="46" t="str">
        <f t="shared" si="3"/>
        <v/>
      </c>
      <c r="AO5" s="45"/>
      <c r="AP5" s="46" t="str">
        <f t="shared" si="4"/>
        <v/>
      </c>
      <c r="AQ5" s="45"/>
      <c r="AR5" s="45"/>
      <c r="AS5" s="46">
        <f t="shared" si="8"/>
        <v>61381.362500000003</v>
      </c>
      <c r="AT5" s="47">
        <f t="shared" si="6"/>
        <v>11.810191670942348</v>
      </c>
      <c r="AU5" s="46">
        <f t="shared" si="7"/>
        <v>11810.191670942348</v>
      </c>
      <c r="AV5" s="45"/>
      <c r="AW5" s="46"/>
      <c r="AX5" s="45"/>
      <c r="AY5" s="46"/>
      <c r="AZ5" s="45"/>
      <c r="BA5" s="46"/>
      <c r="BB5" s="45"/>
      <c r="BC5" s="46"/>
      <c r="BD5" s="45"/>
      <c r="BE5" s="46"/>
    </row>
    <row r="6" spans="1:57" s="48" customFormat="1" x14ac:dyDescent="0.25">
      <c r="A6" s="44" t="s">
        <v>63</v>
      </c>
      <c r="B6" s="44" t="s">
        <v>110</v>
      </c>
      <c r="C6" s="44" t="s">
        <v>120</v>
      </c>
      <c r="D6" s="44" t="s">
        <v>114</v>
      </c>
      <c r="E6" s="44" t="s">
        <v>67</v>
      </c>
      <c r="F6" s="44" t="s">
        <v>65</v>
      </c>
      <c r="G6" s="44" t="s">
        <v>61</v>
      </c>
      <c r="H6" s="44" t="s">
        <v>62</v>
      </c>
      <c r="I6" s="45"/>
      <c r="J6" s="45">
        <v>40.51</v>
      </c>
      <c r="K6" s="45">
        <f t="shared" si="0"/>
        <v>12.67</v>
      </c>
      <c r="L6" s="45">
        <f t="shared" si="1"/>
        <v>0</v>
      </c>
      <c r="M6" s="45"/>
      <c r="N6" s="45"/>
      <c r="O6" s="46"/>
      <c r="P6" s="45"/>
      <c r="Q6" s="46"/>
      <c r="R6" s="45">
        <v>2.52</v>
      </c>
      <c r="S6" s="46">
        <v>3524.85</v>
      </c>
      <c r="T6" s="45">
        <v>9.81</v>
      </c>
      <c r="U6" s="46">
        <v>4120.2</v>
      </c>
      <c r="V6" s="45"/>
      <c r="W6" s="46"/>
      <c r="X6" s="45"/>
      <c r="Y6" s="46"/>
      <c r="Z6" s="45"/>
      <c r="AA6" s="46"/>
      <c r="AB6" s="45">
        <v>0.34</v>
      </c>
      <c r="AC6" s="46">
        <v>51.255000000000003</v>
      </c>
      <c r="AD6" s="45"/>
      <c r="AE6" s="45"/>
      <c r="AF6" s="46"/>
      <c r="AG6" s="45"/>
      <c r="AH6" s="46"/>
      <c r="AI6" s="45"/>
      <c r="AJ6" s="46"/>
      <c r="AK6" s="45"/>
      <c r="AL6" s="46" t="str">
        <f t="shared" si="2"/>
        <v/>
      </c>
      <c r="AM6" s="45"/>
      <c r="AN6" s="46" t="str">
        <f t="shared" si="3"/>
        <v/>
      </c>
      <c r="AO6" s="45"/>
      <c r="AP6" s="46" t="str">
        <f t="shared" si="4"/>
        <v/>
      </c>
      <c r="AQ6" s="45"/>
      <c r="AR6" s="45"/>
      <c r="AS6" s="46">
        <f t="shared" si="8"/>
        <v>7696.3049999999994</v>
      </c>
      <c r="AT6" s="47">
        <f t="shared" si="6"/>
        <v>1.4808214335097554</v>
      </c>
      <c r="AU6" s="46">
        <f t="shared" si="7"/>
        <v>1480.8214335097555</v>
      </c>
      <c r="AV6" s="45"/>
      <c r="AW6" s="46"/>
      <c r="AX6" s="45"/>
      <c r="AY6" s="46"/>
      <c r="AZ6" s="45"/>
      <c r="BA6" s="46"/>
      <c r="BB6" s="45"/>
      <c r="BC6" s="46"/>
      <c r="BD6" s="45"/>
      <c r="BE6" s="46"/>
    </row>
    <row r="7" spans="1:57" s="48" customFormat="1" x14ac:dyDescent="0.25">
      <c r="A7" s="44" t="s">
        <v>68</v>
      </c>
      <c r="B7" s="44" t="s">
        <v>111</v>
      </c>
      <c r="C7" s="44" t="s">
        <v>121</v>
      </c>
      <c r="D7" s="44" t="s">
        <v>114</v>
      </c>
      <c r="E7" s="44" t="s">
        <v>69</v>
      </c>
      <c r="F7" s="44" t="s">
        <v>65</v>
      </c>
      <c r="G7" s="44" t="s">
        <v>61</v>
      </c>
      <c r="H7" s="44" t="s">
        <v>62</v>
      </c>
      <c r="I7" s="45"/>
      <c r="J7" s="45">
        <v>39.76</v>
      </c>
      <c r="K7" s="45">
        <f t="shared" si="0"/>
        <v>1.4100000000000001</v>
      </c>
      <c r="L7" s="45">
        <f t="shared" si="1"/>
        <v>0</v>
      </c>
      <c r="M7" s="45"/>
      <c r="N7" s="45"/>
      <c r="O7" s="46"/>
      <c r="P7" s="45">
        <v>7.0000000000000007E-2</v>
      </c>
      <c r="Q7" s="46">
        <v>167.63249999999999</v>
      </c>
      <c r="R7" s="45">
        <v>0.06</v>
      </c>
      <c r="S7" s="46">
        <v>83.924999999999997</v>
      </c>
      <c r="T7" s="45">
        <v>1.28</v>
      </c>
      <c r="U7" s="46">
        <v>537.6</v>
      </c>
      <c r="V7" s="45"/>
      <c r="W7" s="46"/>
      <c r="X7" s="45"/>
      <c r="Y7" s="46"/>
      <c r="Z7" s="45"/>
      <c r="AA7" s="46"/>
      <c r="AB7" s="45"/>
      <c r="AC7" s="46"/>
      <c r="AD7" s="45"/>
      <c r="AE7" s="45"/>
      <c r="AF7" s="46"/>
      <c r="AG7" s="45"/>
      <c r="AH7" s="46"/>
      <c r="AI7" s="45"/>
      <c r="AJ7" s="46"/>
      <c r="AK7" s="45"/>
      <c r="AL7" s="46" t="str">
        <f t="shared" si="2"/>
        <v/>
      </c>
      <c r="AM7" s="45"/>
      <c r="AN7" s="46" t="str">
        <f t="shared" si="3"/>
        <v/>
      </c>
      <c r="AO7" s="45"/>
      <c r="AP7" s="46" t="str">
        <f t="shared" si="4"/>
        <v/>
      </c>
      <c r="AQ7" s="45"/>
      <c r="AR7" s="45"/>
      <c r="AS7" s="46">
        <f t="shared" si="8"/>
        <v>789.15750000000003</v>
      </c>
      <c r="AT7" s="47">
        <f t="shared" si="6"/>
        <v>0.15183927097678365</v>
      </c>
      <c r="AU7" s="46">
        <f t="shared" si="7"/>
        <v>151.83927097678364</v>
      </c>
      <c r="AV7" s="45"/>
      <c r="AW7" s="46"/>
      <c r="AX7" s="45"/>
      <c r="AY7" s="46"/>
      <c r="AZ7" s="45"/>
      <c r="BA7" s="46"/>
      <c r="BB7" s="45"/>
      <c r="BC7" s="46"/>
      <c r="BD7" s="45"/>
      <c r="BE7" s="46"/>
    </row>
    <row r="8" spans="1:57" s="48" customFormat="1" x14ac:dyDescent="0.25">
      <c r="A8" s="44" t="s">
        <v>68</v>
      </c>
      <c r="B8" s="44" t="s">
        <v>111</v>
      </c>
      <c r="C8" s="44" t="s">
        <v>121</v>
      </c>
      <c r="D8" s="44" t="s">
        <v>114</v>
      </c>
      <c r="E8" s="44" t="s">
        <v>70</v>
      </c>
      <c r="F8" s="44" t="s">
        <v>65</v>
      </c>
      <c r="G8" s="44" t="s">
        <v>61</v>
      </c>
      <c r="H8" s="44" t="s">
        <v>62</v>
      </c>
      <c r="I8" s="45"/>
      <c r="J8" s="45">
        <v>41.64</v>
      </c>
      <c r="K8" s="45">
        <f t="shared" si="0"/>
        <v>0.84</v>
      </c>
      <c r="L8" s="45">
        <f t="shared" si="1"/>
        <v>0</v>
      </c>
      <c r="M8" s="45"/>
      <c r="N8" s="45"/>
      <c r="O8" s="46"/>
      <c r="P8" s="45"/>
      <c r="Q8" s="46"/>
      <c r="R8" s="45"/>
      <c r="S8" s="46"/>
      <c r="T8" s="45">
        <v>0.84</v>
      </c>
      <c r="U8" s="46">
        <v>352.8</v>
      </c>
      <c r="V8" s="45"/>
      <c r="W8" s="46"/>
      <c r="X8" s="45"/>
      <c r="Y8" s="46"/>
      <c r="Z8" s="45"/>
      <c r="AA8" s="46"/>
      <c r="AB8" s="45"/>
      <c r="AC8" s="46"/>
      <c r="AD8" s="45"/>
      <c r="AE8" s="45"/>
      <c r="AF8" s="46"/>
      <c r="AG8" s="45"/>
      <c r="AH8" s="46"/>
      <c r="AI8" s="45"/>
      <c r="AJ8" s="46"/>
      <c r="AK8" s="45"/>
      <c r="AL8" s="46" t="str">
        <f t="shared" si="2"/>
        <v/>
      </c>
      <c r="AM8" s="45"/>
      <c r="AN8" s="46" t="str">
        <f t="shared" si="3"/>
        <v/>
      </c>
      <c r="AO8" s="45"/>
      <c r="AP8" s="46" t="str">
        <f t="shared" si="4"/>
        <v/>
      </c>
      <c r="AQ8" s="45"/>
      <c r="AR8" s="45"/>
      <c r="AS8" s="46">
        <f t="shared" si="8"/>
        <v>352.8</v>
      </c>
      <c r="AT8" s="47">
        <f t="shared" si="6"/>
        <v>6.7881119802586029E-2</v>
      </c>
      <c r="AU8" s="46">
        <f t="shared" si="7"/>
        <v>67.881119802586028</v>
      </c>
      <c r="AV8" s="45"/>
      <c r="AW8" s="46"/>
      <c r="AX8" s="45"/>
      <c r="AY8" s="46"/>
      <c r="AZ8" s="45"/>
      <c r="BA8" s="46"/>
      <c r="BB8" s="45"/>
      <c r="BC8" s="46"/>
      <c r="BD8" s="45"/>
      <c r="BE8" s="46"/>
    </row>
    <row r="9" spans="1:57" x14ac:dyDescent="0.25">
      <c r="A9" s="1" t="s">
        <v>71</v>
      </c>
      <c r="B9" s="1" t="s">
        <v>72</v>
      </c>
      <c r="C9" s="1" t="s">
        <v>73</v>
      </c>
      <c r="D9" s="1" t="s">
        <v>112</v>
      </c>
      <c r="E9" s="1" t="s">
        <v>74</v>
      </c>
      <c r="F9" s="1" t="s">
        <v>75</v>
      </c>
      <c r="G9" s="1" t="s">
        <v>76</v>
      </c>
      <c r="H9" s="1" t="s">
        <v>62</v>
      </c>
      <c r="I9" s="2">
        <v>39.08</v>
      </c>
      <c r="J9" s="2">
        <v>19.489999999999998</v>
      </c>
      <c r="K9" s="2">
        <f t="shared" si="0"/>
        <v>5.4700000000000006</v>
      </c>
      <c r="L9" s="2">
        <f t="shared" si="1"/>
        <v>0</v>
      </c>
      <c r="P9" s="6">
        <v>2.99</v>
      </c>
      <c r="Q9" s="5">
        <v>5966.9187500000007</v>
      </c>
      <c r="R9" s="7">
        <v>2.48</v>
      </c>
      <c r="S9" s="5">
        <v>2890.75</v>
      </c>
      <c r="AL9" s="5" t="str">
        <f t="shared" si="2"/>
        <v/>
      </c>
      <c r="AN9" s="5" t="str">
        <f t="shared" si="3"/>
        <v/>
      </c>
      <c r="AP9" s="5" t="str">
        <f t="shared" si="4"/>
        <v/>
      </c>
      <c r="AS9" s="5">
        <f t="shared" si="8"/>
        <v>8857.6687500000007</v>
      </c>
      <c r="AT9" s="11">
        <f t="shared" si="6"/>
        <v>1.7042757187935724</v>
      </c>
      <c r="AU9" s="5">
        <f t="shared" si="7"/>
        <v>1704.2757187935724</v>
      </c>
    </row>
    <row r="10" spans="1:57" x14ac:dyDescent="0.25">
      <c r="A10" s="1" t="s">
        <v>77</v>
      </c>
      <c r="B10" s="1" t="s">
        <v>78</v>
      </c>
      <c r="C10" s="1" t="s">
        <v>79</v>
      </c>
      <c r="D10" s="1" t="s">
        <v>113</v>
      </c>
      <c r="E10" s="1" t="s">
        <v>74</v>
      </c>
      <c r="F10" s="1" t="s">
        <v>75</v>
      </c>
      <c r="G10" s="1" t="s">
        <v>76</v>
      </c>
      <c r="H10" s="1" t="s">
        <v>62</v>
      </c>
      <c r="I10" s="2">
        <v>38.549999999999997</v>
      </c>
      <c r="J10" s="2">
        <v>18.87</v>
      </c>
      <c r="K10" s="2">
        <f t="shared" si="0"/>
        <v>1.1200000000000001</v>
      </c>
      <c r="L10" s="2">
        <f t="shared" si="1"/>
        <v>0</v>
      </c>
      <c r="P10" s="6">
        <v>0.5</v>
      </c>
      <c r="Q10" s="5">
        <v>997.8125</v>
      </c>
      <c r="R10" s="7">
        <v>0.62</v>
      </c>
      <c r="S10" s="5">
        <v>722.6875</v>
      </c>
      <c r="AL10" s="5" t="str">
        <f t="shared" si="2"/>
        <v/>
      </c>
      <c r="AN10" s="5" t="str">
        <f t="shared" si="3"/>
        <v/>
      </c>
      <c r="AP10" s="5" t="str">
        <f t="shared" si="4"/>
        <v/>
      </c>
      <c r="AS10" s="5">
        <f t="shared" ref="AS10:AS40" si="9">SUM(O10,Q10,S10,U10,W10,Y10,AA10,AC10,AF10,AH10,AJ10,AW10,AY10,BA10,BC10,BE10)</f>
        <v>1720.5</v>
      </c>
      <c r="AT10" s="11">
        <f t="shared" ref="AT10:AT40" si="10">(AS10/$AS$41)*100</f>
        <v>0.33103590311890374</v>
      </c>
      <c r="AU10" s="5">
        <f t="shared" ref="AU10:AU40" si="11">(AT10/100)*$AU$1</f>
        <v>331.03590311890378</v>
      </c>
    </row>
    <row r="11" spans="1:57" x14ac:dyDescent="0.25">
      <c r="A11" s="1" t="s">
        <v>80</v>
      </c>
      <c r="B11" s="1" t="s">
        <v>72</v>
      </c>
      <c r="C11" s="1" t="s">
        <v>81</v>
      </c>
      <c r="D11" s="1" t="s">
        <v>82</v>
      </c>
      <c r="E11" s="1" t="s">
        <v>83</v>
      </c>
      <c r="F11" s="1" t="s">
        <v>75</v>
      </c>
      <c r="G11" s="1" t="s">
        <v>76</v>
      </c>
      <c r="H11" s="1" t="s">
        <v>62</v>
      </c>
      <c r="I11" s="2">
        <v>73.92</v>
      </c>
      <c r="J11" s="2">
        <v>34.090000000000003</v>
      </c>
      <c r="K11" s="2">
        <f t="shared" si="0"/>
        <v>3.0500000000000003</v>
      </c>
      <c r="L11" s="2">
        <f t="shared" si="1"/>
        <v>0</v>
      </c>
      <c r="N11" s="4">
        <v>0.68</v>
      </c>
      <c r="O11" s="5">
        <v>1641.7750000000001</v>
      </c>
      <c r="P11" s="6">
        <v>2.35</v>
      </c>
      <c r="Q11" s="5">
        <v>4761.5612499999988</v>
      </c>
      <c r="Z11" s="9">
        <v>0.02</v>
      </c>
      <c r="AA11" s="5">
        <v>3.92</v>
      </c>
      <c r="AL11" s="5" t="str">
        <f t="shared" si="2"/>
        <v/>
      </c>
      <c r="AN11" s="5" t="str">
        <f t="shared" si="3"/>
        <v/>
      </c>
      <c r="AP11" s="5" t="str">
        <f t="shared" si="4"/>
        <v/>
      </c>
      <c r="AS11" s="5">
        <f t="shared" si="9"/>
        <v>6407.2562499999985</v>
      </c>
      <c r="AT11" s="11">
        <f t="shared" si="10"/>
        <v>1.2327996856919443</v>
      </c>
      <c r="AU11" s="5">
        <f t="shared" si="11"/>
        <v>1232.7996856919442</v>
      </c>
    </row>
    <row r="12" spans="1:57" x14ac:dyDescent="0.25">
      <c r="A12" s="1" t="s">
        <v>80</v>
      </c>
      <c r="B12" s="1" t="s">
        <v>72</v>
      </c>
      <c r="C12" s="1" t="s">
        <v>81</v>
      </c>
      <c r="D12" s="1" t="s">
        <v>82</v>
      </c>
      <c r="E12" s="1" t="s">
        <v>74</v>
      </c>
      <c r="F12" s="1" t="s">
        <v>75</v>
      </c>
      <c r="G12" s="1" t="s">
        <v>76</v>
      </c>
      <c r="H12" s="1" t="s">
        <v>62</v>
      </c>
      <c r="I12" s="2">
        <v>73.92</v>
      </c>
      <c r="J12" s="2">
        <v>0.12</v>
      </c>
      <c r="K12" s="2">
        <f t="shared" si="0"/>
        <v>0.02</v>
      </c>
      <c r="L12" s="2">
        <f t="shared" si="1"/>
        <v>0</v>
      </c>
      <c r="P12" s="6">
        <v>0.02</v>
      </c>
      <c r="Q12" s="5">
        <v>39.912500000000001</v>
      </c>
      <c r="AL12" s="5" t="str">
        <f t="shared" si="2"/>
        <v/>
      </c>
      <c r="AN12" s="5" t="str">
        <f t="shared" si="3"/>
        <v/>
      </c>
      <c r="AP12" s="5" t="str">
        <f t="shared" si="4"/>
        <v/>
      </c>
      <c r="AS12" s="5">
        <f t="shared" si="9"/>
        <v>39.912500000000001</v>
      </c>
      <c r="AT12" s="11">
        <f t="shared" si="10"/>
        <v>7.6794364912718665E-3</v>
      </c>
      <c r="AU12" s="5">
        <f t="shared" si="11"/>
        <v>7.6794364912718667</v>
      </c>
    </row>
    <row r="13" spans="1:57" x14ac:dyDescent="0.25">
      <c r="A13" s="1" t="s">
        <v>84</v>
      </c>
      <c r="B13" s="1" t="s">
        <v>85</v>
      </c>
      <c r="C13" s="1" t="s">
        <v>86</v>
      </c>
      <c r="D13" s="1" t="s">
        <v>114</v>
      </c>
      <c r="E13" s="1" t="s">
        <v>83</v>
      </c>
      <c r="F13" s="1" t="s">
        <v>75</v>
      </c>
      <c r="G13" s="1" t="s">
        <v>76</v>
      </c>
      <c r="H13" s="1" t="s">
        <v>62</v>
      </c>
      <c r="I13" s="2">
        <v>6.44</v>
      </c>
      <c r="J13" s="2">
        <v>6.42</v>
      </c>
      <c r="K13" s="2">
        <f t="shared" si="0"/>
        <v>2.4400000000000004</v>
      </c>
      <c r="L13" s="2">
        <f t="shared" si="1"/>
        <v>0</v>
      </c>
      <c r="P13" s="6">
        <v>0.01</v>
      </c>
      <c r="Q13" s="5">
        <v>19.956250000000001</v>
      </c>
      <c r="Z13" s="9">
        <v>1.62</v>
      </c>
      <c r="AA13" s="5">
        <v>308.55999999999989</v>
      </c>
      <c r="AB13" s="10">
        <v>0.81</v>
      </c>
      <c r="AC13" s="5">
        <v>142.45875000000001</v>
      </c>
      <c r="AL13" s="5" t="str">
        <f t="shared" si="2"/>
        <v/>
      </c>
      <c r="AN13" s="5" t="str">
        <f t="shared" si="3"/>
        <v/>
      </c>
      <c r="AP13" s="5" t="str">
        <f t="shared" si="4"/>
        <v/>
      </c>
      <c r="AS13" s="5">
        <f t="shared" si="9"/>
        <v>470.97499999999991</v>
      </c>
      <c r="AT13" s="11">
        <f t="shared" si="10"/>
        <v>9.0618793648024207E-2</v>
      </c>
      <c r="AU13" s="5">
        <f t="shared" si="11"/>
        <v>90.618793648024209</v>
      </c>
    </row>
    <row r="14" spans="1:57" x14ac:dyDescent="0.25">
      <c r="A14" s="1" t="s">
        <v>87</v>
      </c>
      <c r="B14" s="1" t="s">
        <v>88</v>
      </c>
      <c r="C14" s="1" t="s">
        <v>89</v>
      </c>
      <c r="D14" s="1" t="s">
        <v>115</v>
      </c>
      <c r="E14" s="1" t="s">
        <v>83</v>
      </c>
      <c r="F14" s="1" t="s">
        <v>75</v>
      </c>
      <c r="G14" s="1" t="s">
        <v>76</v>
      </c>
      <c r="H14" s="1" t="s">
        <v>62</v>
      </c>
      <c r="I14" s="2">
        <v>227.07</v>
      </c>
      <c r="J14" s="2">
        <v>0.04</v>
      </c>
      <c r="K14" s="2">
        <f t="shared" si="0"/>
        <v>0.04</v>
      </c>
      <c r="L14" s="2">
        <f t="shared" si="1"/>
        <v>0</v>
      </c>
      <c r="N14" s="4">
        <v>0.01</v>
      </c>
      <c r="O14" s="5">
        <v>24.143750000000001</v>
      </c>
      <c r="P14" s="6">
        <v>0.02</v>
      </c>
      <c r="Q14" s="5">
        <v>39.912500000000001</v>
      </c>
      <c r="Z14" s="9">
        <v>0.01</v>
      </c>
      <c r="AA14" s="5">
        <v>1.96</v>
      </c>
      <c r="AL14" s="5" t="str">
        <f t="shared" si="2"/>
        <v/>
      </c>
      <c r="AN14" s="5" t="str">
        <f t="shared" si="3"/>
        <v/>
      </c>
      <c r="AP14" s="5" t="str">
        <f t="shared" si="4"/>
        <v/>
      </c>
      <c r="AS14" s="5">
        <f t="shared" si="9"/>
        <v>66.016249999999999</v>
      </c>
      <c r="AT14" s="49">
        <f t="shared" si="10"/>
        <v>1.2701975553195775E-2</v>
      </c>
      <c r="AU14" s="5">
        <f t="shared" si="11"/>
        <v>12.701975553195775</v>
      </c>
    </row>
    <row r="15" spans="1:57" x14ac:dyDescent="0.25">
      <c r="A15" s="1" t="s">
        <v>87</v>
      </c>
      <c r="B15" s="1" t="s">
        <v>88</v>
      </c>
      <c r="C15" s="1" t="s">
        <v>89</v>
      </c>
      <c r="D15" s="1" t="s">
        <v>115</v>
      </c>
      <c r="E15" s="1" t="s">
        <v>90</v>
      </c>
      <c r="F15" s="1" t="s">
        <v>91</v>
      </c>
      <c r="G15" s="1" t="s">
        <v>76</v>
      </c>
      <c r="H15" s="1" t="s">
        <v>62</v>
      </c>
      <c r="I15" s="2">
        <v>227.07</v>
      </c>
      <c r="J15" s="2">
        <v>34.14</v>
      </c>
      <c r="K15" s="2">
        <f t="shared" si="0"/>
        <v>34.14</v>
      </c>
      <c r="L15" s="2">
        <f t="shared" si="1"/>
        <v>0</v>
      </c>
      <c r="N15" s="4">
        <v>6.28</v>
      </c>
      <c r="O15" s="5">
        <v>15963.8475</v>
      </c>
      <c r="P15" s="6">
        <v>21.97</v>
      </c>
      <c r="Q15" s="5">
        <v>46522.009999999987</v>
      </c>
      <c r="R15" s="7">
        <v>5.8</v>
      </c>
      <c r="S15" s="5">
        <v>7448.34375</v>
      </c>
      <c r="Z15" s="9">
        <v>0.09</v>
      </c>
      <c r="AA15" s="5">
        <v>17.079999999999998</v>
      </c>
      <c r="AL15" s="5" t="str">
        <f t="shared" si="2"/>
        <v/>
      </c>
      <c r="AN15" s="5" t="str">
        <f t="shared" si="3"/>
        <v/>
      </c>
      <c r="AP15" s="5" t="str">
        <f t="shared" si="4"/>
        <v/>
      </c>
      <c r="AS15" s="5">
        <f t="shared" si="9"/>
        <v>69951.281249999985</v>
      </c>
      <c r="AT15" s="49">
        <f t="shared" si="10"/>
        <v>13.459102332413938</v>
      </c>
      <c r="AU15" s="5">
        <f t="shared" si="11"/>
        <v>13459.102332413939</v>
      </c>
    </row>
    <row r="16" spans="1:57" x14ac:dyDescent="0.25">
      <c r="A16" s="1" t="s">
        <v>87</v>
      </c>
      <c r="B16" s="1" t="s">
        <v>88</v>
      </c>
      <c r="C16" s="1" t="s">
        <v>89</v>
      </c>
      <c r="D16" s="1" t="s">
        <v>115</v>
      </c>
      <c r="E16" s="1" t="s">
        <v>69</v>
      </c>
      <c r="F16" s="1" t="s">
        <v>91</v>
      </c>
      <c r="G16" s="1" t="s">
        <v>76</v>
      </c>
      <c r="H16" s="1" t="s">
        <v>62</v>
      </c>
      <c r="I16" s="2">
        <v>227.07</v>
      </c>
      <c r="J16" s="2">
        <v>0.09</v>
      </c>
      <c r="K16" s="2">
        <f t="shared" si="0"/>
        <v>0.02</v>
      </c>
      <c r="L16" s="2">
        <f t="shared" si="1"/>
        <v>0</v>
      </c>
      <c r="P16" s="6">
        <v>0.02</v>
      </c>
      <c r="Q16" s="5">
        <v>31.93</v>
      </c>
      <c r="AL16" s="5" t="str">
        <f t="shared" si="2"/>
        <v/>
      </c>
      <c r="AN16" s="5" t="str">
        <f t="shared" si="3"/>
        <v/>
      </c>
      <c r="AP16" s="5" t="str">
        <f t="shared" si="4"/>
        <v/>
      </c>
      <c r="AS16" s="5">
        <f t="shared" si="9"/>
        <v>31.93</v>
      </c>
      <c r="AT16" s="49">
        <f t="shared" si="10"/>
        <v>6.1435491930174925E-3</v>
      </c>
      <c r="AU16" s="5">
        <f t="shared" si="11"/>
        <v>6.1435491930174919</v>
      </c>
    </row>
    <row r="17" spans="1:47" x14ac:dyDescent="0.25">
      <c r="A17" s="1" t="s">
        <v>87</v>
      </c>
      <c r="B17" s="1" t="s">
        <v>88</v>
      </c>
      <c r="C17" s="1" t="s">
        <v>89</v>
      </c>
      <c r="D17" s="1" t="s">
        <v>115</v>
      </c>
      <c r="E17" s="1" t="s">
        <v>70</v>
      </c>
      <c r="F17" s="1" t="s">
        <v>91</v>
      </c>
      <c r="G17" s="1" t="s">
        <v>76</v>
      </c>
      <c r="H17" s="1" t="s">
        <v>62</v>
      </c>
      <c r="I17" s="2">
        <v>227.07</v>
      </c>
      <c r="J17" s="2">
        <v>41.06</v>
      </c>
      <c r="K17" s="2">
        <f t="shared" si="0"/>
        <v>24.28</v>
      </c>
      <c r="L17" s="2">
        <f t="shared" si="1"/>
        <v>0</v>
      </c>
      <c r="P17" s="6">
        <v>14.72</v>
      </c>
      <c r="Q17" s="5">
        <v>23500.48</v>
      </c>
      <c r="R17" s="7">
        <v>9.56</v>
      </c>
      <c r="S17" s="5">
        <v>8914.7000000000007</v>
      </c>
      <c r="AL17" s="5" t="str">
        <f t="shared" si="2"/>
        <v/>
      </c>
      <c r="AN17" s="5" t="str">
        <f t="shared" si="3"/>
        <v/>
      </c>
      <c r="AP17" s="5" t="str">
        <f t="shared" si="4"/>
        <v/>
      </c>
      <c r="AS17" s="5">
        <f t="shared" si="9"/>
        <v>32415.18</v>
      </c>
      <c r="AT17" s="49">
        <f t="shared" si="10"/>
        <v>6.2369011252902213</v>
      </c>
      <c r="AU17" s="5">
        <f t="shared" si="11"/>
        <v>6236.9011252902219</v>
      </c>
    </row>
    <row r="18" spans="1:47" x14ac:dyDescent="0.25">
      <c r="A18" s="1" t="s">
        <v>87</v>
      </c>
      <c r="B18" s="1" t="s">
        <v>88</v>
      </c>
      <c r="C18" s="1" t="s">
        <v>89</v>
      </c>
      <c r="D18" s="1" t="s">
        <v>115</v>
      </c>
      <c r="E18" s="1" t="s">
        <v>92</v>
      </c>
      <c r="F18" s="1" t="s">
        <v>91</v>
      </c>
      <c r="G18" s="1" t="s">
        <v>76</v>
      </c>
      <c r="H18" s="1" t="s">
        <v>62</v>
      </c>
      <c r="I18" s="2">
        <v>227.07</v>
      </c>
      <c r="J18" s="2">
        <v>36.86</v>
      </c>
      <c r="K18" s="2">
        <f t="shared" si="0"/>
        <v>21.8</v>
      </c>
      <c r="L18" s="2">
        <f t="shared" si="1"/>
        <v>0</v>
      </c>
      <c r="P18" s="6">
        <v>11.25</v>
      </c>
      <c r="Q18" s="5">
        <v>18978.393749999999</v>
      </c>
      <c r="R18" s="7">
        <v>8.0400000000000009</v>
      </c>
      <c r="S18" s="5">
        <v>7616.1937500000004</v>
      </c>
      <c r="Z18" s="9">
        <v>1.17</v>
      </c>
      <c r="AA18" s="5">
        <v>163.24</v>
      </c>
      <c r="AB18" s="10">
        <v>1.34</v>
      </c>
      <c r="AC18" s="5">
        <v>161.80500000000001</v>
      </c>
      <c r="AL18" s="5" t="str">
        <f t="shared" si="2"/>
        <v/>
      </c>
      <c r="AN18" s="5" t="str">
        <f t="shared" si="3"/>
        <v/>
      </c>
      <c r="AP18" s="5" t="str">
        <f t="shared" si="4"/>
        <v/>
      </c>
      <c r="AS18" s="5">
        <f t="shared" si="9"/>
        <v>26919.632500000003</v>
      </c>
      <c r="AT18" s="49">
        <f t="shared" si="10"/>
        <v>5.1795204046884589</v>
      </c>
      <c r="AU18" s="5">
        <f t="shared" si="11"/>
        <v>5179.5204046884592</v>
      </c>
    </row>
    <row r="19" spans="1:47" x14ac:dyDescent="0.25">
      <c r="A19" s="1" t="s">
        <v>87</v>
      </c>
      <c r="B19" s="1" t="s">
        <v>88</v>
      </c>
      <c r="C19" s="1" t="s">
        <v>89</v>
      </c>
      <c r="D19" s="1" t="s">
        <v>115</v>
      </c>
      <c r="E19" s="1" t="s">
        <v>93</v>
      </c>
      <c r="F19" s="1" t="s">
        <v>91</v>
      </c>
      <c r="G19" s="1" t="s">
        <v>76</v>
      </c>
      <c r="H19" s="1" t="s">
        <v>62</v>
      </c>
      <c r="I19" s="2">
        <v>227.07</v>
      </c>
      <c r="J19" s="2">
        <v>41.27</v>
      </c>
      <c r="K19" s="2">
        <f t="shared" si="0"/>
        <v>40</v>
      </c>
      <c r="L19" s="2">
        <f t="shared" si="1"/>
        <v>0</v>
      </c>
      <c r="N19" s="4">
        <v>3.83</v>
      </c>
      <c r="O19" s="5">
        <v>7397.6450000000004</v>
      </c>
      <c r="P19" s="6">
        <v>15.32</v>
      </c>
      <c r="Q19" s="5">
        <v>24458.38</v>
      </c>
      <c r="R19" s="7">
        <v>20.5</v>
      </c>
      <c r="S19" s="5">
        <v>19116.25</v>
      </c>
      <c r="AB19" s="10">
        <v>0.35</v>
      </c>
      <c r="AC19" s="5">
        <v>35.174999999999997</v>
      </c>
      <c r="AL19" s="5" t="str">
        <f t="shared" si="2"/>
        <v/>
      </c>
      <c r="AN19" s="5" t="str">
        <f t="shared" si="3"/>
        <v/>
      </c>
      <c r="AP19" s="5" t="str">
        <f t="shared" si="4"/>
        <v/>
      </c>
      <c r="AS19" s="5">
        <f t="shared" si="9"/>
        <v>51007.450000000004</v>
      </c>
      <c r="AT19" s="49">
        <f t="shared" si="10"/>
        <v>9.8141803409138788</v>
      </c>
      <c r="AU19" s="5">
        <f t="shared" si="11"/>
        <v>9814.1803409138793</v>
      </c>
    </row>
    <row r="20" spans="1:47" x14ac:dyDescent="0.25">
      <c r="A20" s="1" t="s">
        <v>87</v>
      </c>
      <c r="B20" s="1" t="s">
        <v>88</v>
      </c>
      <c r="C20" s="1" t="s">
        <v>89</v>
      </c>
      <c r="D20" s="1" t="s">
        <v>115</v>
      </c>
      <c r="E20" s="1" t="s">
        <v>94</v>
      </c>
      <c r="F20" s="1" t="s">
        <v>91</v>
      </c>
      <c r="G20" s="1" t="s">
        <v>76</v>
      </c>
      <c r="H20" s="1" t="s">
        <v>62</v>
      </c>
      <c r="I20" s="2">
        <v>227.07</v>
      </c>
      <c r="J20" s="2">
        <v>42.28</v>
      </c>
      <c r="K20" s="2">
        <f t="shared" si="0"/>
        <v>42.28</v>
      </c>
      <c r="L20" s="2">
        <f t="shared" si="1"/>
        <v>0</v>
      </c>
      <c r="N20" s="4">
        <v>1.1000000000000001</v>
      </c>
      <c r="O20" s="5">
        <v>2655.8125</v>
      </c>
      <c r="P20" s="6">
        <v>17.38</v>
      </c>
      <c r="Q20" s="5">
        <v>33458.64875</v>
      </c>
      <c r="R20" s="7">
        <v>21.59</v>
      </c>
      <c r="S20" s="5">
        <v>26256.868750000001</v>
      </c>
      <c r="T20" s="8">
        <v>1.83</v>
      </c>
      <c r="U20" s="5">
        <v>657.3</v>
      </c>
      <c r="AB20" s="10">
        <v>0.38</v>
      </c>
      <c r="AC20" s="5">
        <v>47.234999999999999</v>
      </c>
      <c r="AL20" s="5" t="str">
        <f t="shared" si="2"/>
        <v/>
      </c>
      <c r="AN20" s="5" t="str">
        <f t="shared" si="3"/>
        <v/>
      </c>
      <c r="AP20" s="5" t="str">
        <f t="shared" si="4"/>
        <v/>
      </c>
      <c r="AS20" s="5">
        <f t="shared" si="9"/>
        <v>63075.865000000005</v>
      </c>
      <c r="AT20" s="49">
        <f t="shared" si="10"/>
        <v>12.136225478222059</v>
      </c>
      <c r="AU20" s="5">
        <f t="shared" si="11"/>
        <v>12136.225478222059</v>
      </c>
    </row>
    <row r="21" spans="1:47" x14ac:dyDescent="0.25">
      <c r="A21" s="1" t="s">
        <v>95</v>
      </c>
      <c r="B21" s="1" t="s">
        <v>96</v>
      </c>
      <c r="C21" s="1" t="s">
        <v>126</v>
      </c>
      <c r="D21" s="1" t="s">
        <v>127</v>
      </c>
      <c r="E21" s="1" t="s">
        <v>67</v>
      </c>
      <c r="F21" s="1" t="s">
        <v>91</v>
      </c>
      <c r="G21" s="1" t="s">
        <v>76</v>
      </c>
      <c r="H21" s="1" t="s">
        <v>62</v>
      </c>
      <c r="I21" s="2">
        <v>162.46</v>
      </c>
      <c r="J21" s="2">
        <v>0.13</v>
      </c>
      <c r="K21" s="2">
        <f t="shared" si="0"/>
        <v>0.13</v>
      </c>
      <c r="L21" s="2">
        <f t="shared" si="1"/>
        <v>0</v>
      </c>
      <c r="P21" s="6">
        <v>0.12</v>
      </c>
      <c r="Q21" s="5">
        <v>191.58</v>
      </c>
      <c r="R21" s="7">
        <v>0.01</v>
      </c>
      <c r="S21" s="5">
        <v>9.3250000000000011</v>
      </c>
      <c r="AL21" s="5" t="str">
        <f t="shared" si="2"/>
        <v/>
      </c>
      <c r="AN21" s="5" t="str">
        <f t="shared" si="3"/>
        <v/>
      </c>
      <c r="AP21" s="5" t="str">
        <f t="shared" si="4"/>
        <v/>
      </c>
      <c r="AS21" s="5">
        <f t="shared" si="9"/>
        <v>200.905</v>
      </c>
      <c r="AT21" s="11">
        <f t="shared" si="10"/>
        <v>3.8655488588261178E-2</v>
      </c>
      <c r="AU21" s="5">
        <f t="shared" si="11"/>
        <v>38.655488588261179</v>
      </c>
    </row>
    <row r="22" spans="1:47" x14ac:dyDescent="0.25">
      <c r="A22" s="1" t="s">
        <v>95</v>
      </c>
      <c r="B22" s="1" t="s">
        <v>96</v>
      </c>
      <c r="C22" s="1" t="s">
        <v>126</v>
      </c>
      <c r="D22" s="1" t="s">
        <v>127</v>
      </c>
      <c r="E22" s="1" t="s">
        <v>93</v>
      </c>
      <c r="F22" s="1" t="s">
        <v>91</v>
      </c>
      <c r="G22" s="1" t="s">
        <v>76</v>
      </c>
      <c r="H22" s="1" t="s">
        <v>62</v>
      </c>
      <c r="I22" s="2">
        <v>162.46</v>
      </c>
      <c r="J22" s="2">
        <v>7.0000000000000007E-2</v>
      </c>
      <c r="K22" s="2">
        <f t="shared" si="0"/>
        <v>7.0000000000000007E-2</v>
      </c>
      <c r="L22" s="2">
        <f t="shared" si="1"/>
        <v>0</v>
      </c>
      <c r="AB22" s="10">
        <v>7.0000000000000007E-2</v>
      </c>
      <c r="AC22" s="5">
        <v>7.0350000000000001</v>
      </c>
      <c r="AL22" s="5" t="str">
        <f t="shared" si="2"/>
        <v/>
      </c>
      <c r="AN22" s="5" t="str">
        <f t="shared" si="3"/>
        <v/>
      </c>
      <c r="AP22" s="5" t="str">
        <f t="shared" si="4"/>
        <v/>
      </c>
      <c r="AS22" s="5">
        <f t="shared" si="9"/>
        <v>7.0350000000000001</v>
      </c>
      <c r="AT22" s="11">
        <f t="shared" si="10"/>
        <v>1.3535818532063283E-3</v>
      </c>
      <c r="AU22" s="5">
        <f t="shared" si="11"/>
        <v>1.3535818532063282</v>
      </c>
    </row>
    <row r="23" spans="1:47" x14ac:dyDescent="0.25">
      <c r="A23" s="1" t="s">
        <v>95</v>
      </c>
      <c r="B23" s="1" t="s">
        <v>96</v>
      </c>
      <c r="C23" s="1" t="s">
        <v>126</v>
      </c>
      <c r="D23" s="1" t="s">
        <v>127</v>
      </c>
      <c r="E23" s="1" t="s">
        <v>97</v>
      </c>
      <c r="F23" s="1" t="s">
        <v>91</v>
      </c>
      <c r="G23" s="1" t="s">
        <v>76</v>
      </c>
      <c r="H23" s="1" t="s">
        <v>62</v>
      </c>
      <c r="I23" s="2">
        <v>162.46</v>
      </c>
      <c r="J23" s="2">
        <v>40.17</v>
      </c>
      <c r="K23" s="2">
        <f t="shared" si="0"/>
        <v>39.5</v>
      </c>
      <c r="L23" s="2">
        <f t="shared" si="1"/>
        <v>0</v>
      </c>
      <c r="P23" s="6">
        <v>18.32</v>
      </c>
      <c r="Q23" s="5">
        <v>29247.88</v>
      </c>
      <c r="R23" s="7">
        <v>19.54</v>
      </c>
      <c r="S23" s="5">
        <v>18221.05</v>
      </c>
      <c r="AB23" s="10">
        <v>1.64</v>
      </c>
      <c r="AC23" s="5">
        <v>164.82</v>
      </c>
      <c r="AL23" s="5" t="str">
        <f t="shared" si="2"/>
        <v/>
      </c>
      <c r="AN23" s="5" t="str">
        <f t="shared" si="3"/>
        <v/>
      </c>
      <c r="AP23" s="5" t="str">
        <f t="shared" si="4"/>
        <v/>
      </c>
      <c r="AS23" s="5">
        <f t="shared" si="9"/>
        <v>47633.75</v>
      </c>
      <c r="AT23" s="11">
        <f t="shared" si="10"/>
        <v>9.1650575124615408</v>
      </c>
      <c r="AU23" s="5">
        <f t="shared" si="11"/>
        <v>9165.0575124615407</v>
      </c>
    </row>
    <row r="24" spans="1:47" x14ac:dyDescent="0.25">
      <c r="A24" s="1" t="s">
        <v>95</v>
      </c>
      <c r="B24" s="1" t="s">
        <v>96</v>
      </c>
      <c r="C24" s="1" t="s">
        <v>126</v>
      </c>
      <c r="D24" s="1" t="s">
        <v>127</v>
      </c>
      <c r="E24" s="1" t="s">
        <v>83</v>
      </c>
      <c r="F24" s="1" t="s">
        <v>91</v>
      </c>
      <c r="G24" s="1" t="s">
        <v>76</v>
      </c>
      <c r="H24" s="1" t="s">
        <v>62</v>
      </c>
      <c r="I24" s="2">
        <v>162.46</v>
      </c>
      <c r="J24" s="2">
        <v>42.08</v>
      </c>
      <c r="K24" s="2">
        <f t="shared" si="0"/>
        <v>1.42</v>
      </c>
      <c r="L24" s="2">
        <f t="shared" si="1"/>
        <v>0</v>
      </c>
      <c r="R24" s="7">
        <v>1.3</v>
      </c>
      <c r="S24" s="5">
        <v>1212.25</v>
      </c>
      <c r="T24" s="8">
        <v>0.12</v>
      </c>
      <c r="U24" s="5">
        <v>33.6</v>
      </c>
      <c r="AL24" s="5" t="str">
        <f t="shared" si="2"/>
        <v/>
      </c>
      <c r="AN24" s="5" t="str">
        <f t="shared" si="3"/>
        <v/>
      </c>
      <c r="AP24" s="5" t="str">
        <f t="shared" si="4"/>
        <v/>
      </c>
      <c r="AS24" s="5">
        <f t="shared" si="9"/>
        <v>1245.8499999999999</v>
      </c>
      <c r="AT24" s="11">
        <f t="shared" si="10"/>
        <v>0.23971001447293588</v>
      </c>
      <c r="AU24" s="5">
        <f t="shared" si="11"/>
        <v>239.71001447293588</v>
      </c>
    </row>
    <row r="25" spans="1:47" x14ac:dyDescent="0.25">
      <c r="A25" s="1" t="s">
        <v>95</v>
      </c>
      <c r="B25" s="1" t="s">
        <v>96</v>
      </c>
      <c r="C25" s="1" t="s">
        <v>126</v>
      </c>
      <c r="D25" s="1" t="s">
        <v>127</v>
      </c>
      <c r="E25" s="1" t="s">
        <v>74</v>
      </c>
      <c r="F25" s="1" t="s">
        <v>91</v>
      </c>
      <c r="G25" s="1" t="s">
        <v>76</v>
      </c>
      <c r="H25" s="1" t="s">
        <v>62</v>
      </c>
      <c r="I25" s="2">
        <v>162.46</v>
      </c>
      <c r="J25" s="2">
        <v>40.479999999999997</v>
      </c>
      <c r="K25" s="2">
        <f t="shared" si="0"/>
        <v>3.62</v>
      </c>
      <c r="L25" s="2">
        <f t="shared" si="1"/>
        <v>0.44</v>
      </c>
      <c r="R25" s="7">
        <v>3.62</v>
      </c>
      <c r="S25" s="5">
        <v>3375.65</v>
      </c>
      <c r="AL25" s="5" t="str">
        <f t="shared" si="2"/>
        <v/>
      </c>
      <c r="AN25" s="5" t="str">
        <f t="shared" si="3"/>
        <v/>
      </c>
      <c r="AP25" s="5" t="str">
        <f t="shared" si="4"/>
        <v/>
      </c>
      <c r="AR25" s="2">
        <v>0.44</v>
      </c>
      <c r="AS25" s="5">
        <f t="shared" si="9"/>
        <v>3375.65</v>
      </c>
      <c r="AT25" s="11">
        <f t="shared" si="10"/>
        <v>0.6494980217165518</v>
      </c>
      <c r="AU25" s="5">
        <f t="shared" si="11"/>
        <v>649.49802171655188</v>
      </c>
    </row>
    <row r="26" spans="1:47" x14ac:dyDescent="0.25">
      <c r="A26" s="1" t="s">
        <v>95</v>
      </c>
      <c r="B26" s="1" t="s">
        <v>96</v>
      </c>
      <c r="C26" s="1" t="s">
        <v>126</v>
      </c>
      <c r="D26" s="1" t="s">
        <v>127</v>
      </c>
      <c r="E26" s="1" t="s">
        <v>98</v>
      </c>
      <c r="F26" s="1" t="s">
        <v>91</v>
      </c>
      <c r="G26" s="1" t="s">
        <v>76</v>
      </c>
      <c r="H26" s="1" t="s">
        <v>62</v>
      </c>
      <c r="I26" s="2">
        <v>162.46</v>
      </c>
      <c r="J26" s="2">
        <v>0.16</v>
      </c>
      <c r="K26" s="2">
        <f t="shared" si="0"/>
        <v>0.03</v>
      </c>
      <c r="L26" s="2">
        <f t="shared" si="1"/>
        <v>0</v>
      </c>
      <c r="R26" s="7">
        <v>0.03</v>
      </c>
      <c r="S26" s="5">
        <v>27.975000000000001</v>
      </c>
      <c r="AL26" s="5" t="str">
        <f t="shared" si="2"/>
        <v/>
      </c>
      <c r="AN26" s="5" t="str">
        <f t="shared" si="3"/>
        <v/>
      </c>
      <c r="AP26" s="5" t="str">
        <f t="shared" si="4"/>
        <v/>
      </c>
      <c r="AS26" s="5">
        <f t="shared" si="9"/>
        <v>27.975000000000001</v>
      </c>
      <c r="AT26" s="11">
        <f t="shared" si="10"/>
        <v>5.3825802904686618E-3</v>
      </c>
      <c r="AU26" s="5">
        <f t="shared" si="11"/>
        <v>5.3825802904686615</v>
      </c>
    </row>
    <row r="27" spans="1:47" x14ac:dyDescent="0.25">
      <c r="A27" s="1" t="s">
        <v>95</v>
      </c>
      <c r="B27" s="1" t="s">
        <v>96</v>
      </c>
      <c r="C27" s="1" t="s">
        <v>126</v>
      </c>
      <c r="D27" s="1" t="s">
        <v>127</v>
      </c>
      <c r="E27" s="1" t="s">
        <v>99</v>
      </c>
      <c r="F27" s="1" t="s">
        <v>91</v>
      </c>
      <c r="G27" s="1" t="s">
        <v>76</v>
      </c>
      <c r="H27" s="1" t="s">
        <v>62</v>
      </c>
      <c r="I27" s="2">
        <v>162.46</v>
      </c>
      <c r="J27" s="2">
        <v>39.299999999999997</v>
      </c>
      <c r="K27" s="2">
        <f t="shared" si="0"/>
        <v>39.300000000000004</v>
      </c>
      <c r="L27" s="2">
        <f t="shared" si="1"/>
        <v>0</v>
      </c>
      <c r="P27" s="6">
        <v>1.86</v>
      </c>
      <c r="Q27" s="5">
        <v>3220.9387499999998</v>
      </c>
      <c r="R27" s="7">
        <v>28.01</v>
      </c>
      <c r="S27" s="5">
        <v>26119.325000000001</v>
      </c>
      <c r="T27" s="8">
        <v>7.94</v>
      </c>
      <c r="U27" s="5">
        <v>2223.1999999999998</v>
      </c>
      <c r="AB27" s="10">
        <v>1.49</v>
      </c>
      <c r="AC27" s="5">
        <v>152.00624999999999</v>
      </c>
      <c r="AL27" s="5" t="str">
        <f t="shared" si="2"/>
        <v/>
      </c>
      <c r="AN27" s="5" t="str">
        <f t="shared" si="3"/>
        <v/>
      </c>
      <c r="AP27" s="5" t="str">
        <f t="shared" si="4"/>
        <v/>
      </c>
      <c r="AS27" s="5">
        <f t="shared" si="9"/>
        <v>31715.47</v>
      </c>
      <c r="AT27" s="11">
        <f t="shared" si="10"/>
        <v>6.1022721617497808</v>
      </c>
      <c r="AU27" s="5">
        <f t="shared" si="11"/>
        <v>6102.2721617497809</v>
      </c>
    </row>
    <row r="28" spans="1:47" x14ac:dyDescent="0.25">
      <c r="A28" s="1" t="s">
        <v>95</v>
      </c>
      <c r="B28" s="1" t="s">
        <v>96</v>
      </c>
      <c r="C28" s="1" t="s">
        <v>126</v>
      </c>
      <c r="D28" s="1" t="s">
        <v>127</v>
      </c>
      <c r="E28" s="1" t="s">
        <v>94</v>
      </c>
      <c r="F28" s="1" t="s">
        <v>91</v>
      </c>
      <c r="G28" s="1" t="s">
        <v>76</v>
      </c>
      <c r="H28" s="1" t="s">
        <v>62</v>
      </c>
      <c r="I28" s="2">
        <v>162.46</v>
      </c>
      <c r="J28" s="2">
        <v>7.0000000000000007E-2</v>
      </c>
      <c r="K28" s="2">
        <f t="shared" si="0"/>
        <v>6.9999999999999993E-2</v>
      </c>
      <c r="L28" s="2">
        <f t="shared" si="1"/>
        <v>0</v>
      </c>
      <c r="AB28" s="10">
        <v>6.9999999999999993E-2</v>
      </c>
      <c r="AC28" s="5">
        <v>7.7887499999999994</v>
      </c>
      <c r="AL28" s="5" t="str">
        <f t="shared" si="2"/>
        <v/>
      </c>
      <c r="AN28" s="5" t="str">
        <f t="shared" si="3"/>
        <v/>
      </c>
      <c r="AP28" s="5" t="str">
        <f t="shared" si="4"/>
        <v/>
      </c>
      <c r="AS28" s="5">
        <f t="shared" si="9"/>
        <v>7.7887499999999994</v>
      </c>
      <c r="AT28" s="11">
        <f t="shared" si="10"/>
        <v>1.4986084803355775E-3</v>
      </c>
      <c r="AU28" s="5">
        <f t="shared" si="11"/>
        <v>1.4986084803355775</v>
      </c>
    </row>
    <row r="29" spans="1:47" x14ac:dyDescent="0.25">
      <c r="A29" s="1" t="s">
        <v>100</v>
      </c>
      <c r="B29" s="1" t="s">
        <v>101</v>
      </c>
      <c r="C29" s="1" t="s">
        <v>102</v>
      </c>
      <c r="D29" s="1" t="s">
        <v>114</v>
      </c>
      <c r="E29" s="1" t="s">
        <v>69</v>
      </c>
      <c r="F29" s="1" t="s">
        <v>91</v>
      </c>
      <c r="G29" s="1" t="s">
        <v>76</v>
      </c>
      <c r="H29" s="1" t="s">
        <v>62</v>
      </c>
      <c r="I29" s="2">
        <v>232.67</v>
      </c>
      <c r="J29" s="2">
        <v>34.64</v>
      </c>
      <c r="K29" s="2">
        <f t="shared" si="0"/>
        <v>0.46</v>
      </c>
      <c r="L29" s="2">
        <f t="shared" si="1"/>
        <v>0.27</v>
      </c>
      <c r="P29" s="6">
        <v>0.46</v>
      </c>
      <c r="Q29" s="5">
        <v>734.39</v>
      </c>
      <c r="AL29" s="5" t="str">
        <f t="shared" si="2"/>
        <v/>
      </c>
      <c r="AN29" s="5" t="str">
        <f t="shared" si="3"/>
        <v/>
      </c>
      <c r="AP29" s="5" t="str">
        <f t="shared" si="4"/>
        <v/>
      </c>
      <c r="AR29" s="2">
        <v>0.27</v>
      </c>
      <c r="AS29" s="5">
        <f t="shared" si="9"/>
        <v>734.39</v>
      </c>
      <c r="AT29" s="11">
        <f t="shared" si="10"/>
        <v>0.14130163143940233</v>
      </c>
      <c r="AU29" s="5">
        <f t="shared" si="11"/>
        <v>141.30163143940234</v>
      </c>
    </row>
    <row r="30" spans="1:47" x14ac:dyDescent="0.25">
      <c r="A30" s="1" t="s">
        <v>100</v>
      </c>
      <c r="B30" s="1" t="s">
        <v>101</v>
      </c>
      <c r="C30" s="1" t="s">
        <v>102</v>
      </c>
      <c r="D30" s="1" t="s">
        <v>114</v>
      </c>
      <c r="E30" s="1" t="s">
        <v>66</v>
      </c>
      <c r="F30" s="1" t="s">
        <v>91</v>
      </c>
      <c r="G30" s="1" t="s">
        <v>76</v>
      </c>
      <c r="H30" s="1" t="s">
        <v>62</v>
      </c>
      <c r="I30" s="2">
        <v>232.67</v>
      </c>
      <c r="J30" s="2">
        <v>33.79</v>
      </c>
      <c r="K30" s="2">
        <f t="shared" si="0"/>
        <v>10.74</v>
      </c>
      <c r="L30" s="2">
        <f t="shared" si="1"/>
        <v>8.61</v>
      </c>
      <c r="P30" s="6">
        <v>10.74</v>
      </c>
      <c r="Q30" s="5">
        <v>17146.41</v>
      </c>
      <c r="AK30" s="3">
        <v>0.03</v>
      </c>
      <c r="AL30" s="5">
        <f t="shared" si="2"/>
        <v>133.88999999999999</v>
      </c>
      <c r="AN30" s="5" t="str">
        <f t="shared" si="3"/>
        <v/>
      </c>
      <c r="AP30" s="5" t="str">
        <f t="shared" si="4"/>
        <v/>
      </c>
      <c r="AQ30" s="2">
        <v>0.01</v>
      </c>
      <c r="AR30" s="2">
        <v>8.57</v>
      </c>
      <c r="AS30" s="5">
        <f t="shared" si="9"/>
        <v>17146.41</v>
      </c>
      <c r="AT30" s="11">
        <f t="shared" si="10"/>
        <v>3.2990859166503941</v>
      </c>
      <c r="AU30" s="5">
        <f t="shared" si="11"/>
        <v>3299.0859166503942</v>
      </c>
    </row>
    <row r="31" spans="1:47" x14ac:dyDescent="0.25">
      <c r="A31" s="1" t="s">
        <v>100</v>
      </c>
      <c r="B31" s="1" t="s">
        <v>101</v>
      </c>
      <c r="C31" s="1" t="s">
        <v>102</v>
      </c>
      <c r="D31" s="1" t="s">
        <v>114</v>
      </c>
      <c r="E31" s="1" t="s">
        <v>67</v>
      </c>
      <c r="F31" s="1" t="s">
        <v>91</v>
      </c>
      <c r="G31" s="1" t="s">
        <v>76</v>
      </c>
      <c r="H31" s="1" t="s">
        <v>62</v>
      </c>
      <c r="I31" s="2">
        <v>232.67</v>
      </c>
      <c r="J31" s="2">
        <v>40.380000000000003</v>
      </c>
      <c r="K31" s="2">
        <f t="shared" si="0"/>
        <v>31.55</v>
      </c>
      <c r="L31" s="2">
        <f t="shared" si="1"/>
        <v>8.44</v>
      </c>
      <c r="P31" s="6">
        <v>31.37</v>
      </c>
      <c r="Q31" s="5">
        <v>50082.205000000002</v>
      </c>
      <c r="R31" s="7">
        <v>0.18</v>
      </c>
      <c r="S31" s="5">
        <v>167.85</v>
      </c>
      <c r="AL31" s="5" t="str">
        <f t="shared" si="2"/>
        <v/>
      </c>
      <c r="AN31" s="5" t="str">
        <f t="shared" si="3"/>
        <v/>
      </c>
      <c r="AP31" s="5" t="str">
        <f t="shared" si="4"/>
        <v/>
      </c>
      <c r="AR31" s="2">
        <v>8.44</v>
      </c>
      <c r="AS31" s="5">
        <f t="shared" si="9"/>
        <v>50250.055</v>
      </c>
      <c r="AT31" s="11">
        <f t="shared" si="10"/>
        <v>9.6684523909907494</v>
      </c>
      <c r="AU31" s="5">
        <f t="shared" si="11"/>
        <v>9668.4523909907493</v>
      </c>
    </row>
    <row r="32" spans="1:47" x14ac:dyDescent="0.25">
      <c r="A32" s="1" t="s">
        <v>100</v>
      </c>
      <c r="B32" s="1" t="s">
        <v>101</v>
      </c>
      <c r="C32" s="1" t="s">
        <v>102</v>
      </c>
      <c r="D32" s="1" t="s">
        <v>114</v>
      </c>
      <c r="E32" s="1" t="s">
        <v>70</v>
      </c>
      <c r="F32" s="1" t="s">
        <v>91</v>
      </c>
      <c r="G32" s="1" t="s">
        <v>76</v>
      </c>
      <c r="H32" s="1" t="s">
        <v>62</v>
      </c>
      <c r="I32" s="2">
        <v>232.67</v>
      </c>
      <c r="J32" s="2">
        <v>7.0000000000000007E-2</v>
      </c>
      <c r="K32" s="2">
        <f t="shared" si="0"/>
        <v>7.0000000000000007E-2</v>
      </c>
      <c r="L32" s="2">
        <f t="shared" si="1"/>
        <v>0</v>
      </c>
      <c r="P32" s="6">
        <v>7.0000000000000007E-2</v>
      </c>
      <c r="Q32" s="5">
        <v>111.755</v>
      </c>
      <c r="AL32" s="5" t="str">
        <f t="shared" si="2"/>
        <v/>
      </c>
      <c r="AN32" s="5" t="str">
        <f t="shared" si="3"/>
        <v/>
      </c>
      <c r="AP32" s="5" t="str">
        <f t="shared" si="4"/>
        <v/>
      </c>
      <c r="AS32" s="5">
        <f t="shared" si="9"/>
        <v>111.755</v>
      </c>
      <c r="AT32" s="11">
        <f t="shared" si="10"/>
        <v>2.1502422175561225E-2</v>
      </c>
      <c r="AU32" s="5">
        <f t="shared" si="11"/>
        <v>21.502422175561225</v>
      </c>
    </row>
    <row r="33" spans="1:57" x14ac:dyDescent="0.25">
      <c r="A33" s="1" t="s">
        <v>100</v>
      </c>
      <c r="B33" s="1" t="s">
        <v>101</v>
      </c>
      <c r="C33" s="1" t="s">
        <v>102</v>
      </c>
      <c r="D33" s="1" t="s">
        <v>114</v>
      </c>
      <c r="E33" s="1" t="s">
        <v>98</v>
      </c>
      <c r="F33" s="1" t="s">
        <v>91</v>
      </c>
      <c r="G33" s="1" t="s">
        <v>76</v>
      </c>
      <c r="H33" s="1" t="s">
        <v>62</v>
      </c>
      <c r="I33" s="2">
        <v>232.67</v>
      </c>
      <c r="J33" s="2">
        <v>39.39</v>
      </c>
      <c r="K33" s="2">
        <f t="shared" si="0"/>
        <v>4.43</v>
      </c>
      <c r="L33" s="2">
        <f t="shared" si="1"/>
        <v>1.28</v>
      </c>
      <c r="P33" s="6">
        <v>2.29</v>
      </c>
      <c r="Q33" s="5">
        <v>3655.9850000000001</v>
      </c>
      <c r="R33" s="7">
        <v>2.14</v>
      </c>
      <c r="S33" s="5">
        <v>1995.55</v>
      </c>
      <c r="AL33" s="5" t="str">
        <f t="shared" si="2"/>
        <v/>
      </c>
      <c r="AN33" s="5" t="str">
        <f t="shared" si="3"/>
        <v/>
      </c>
      <c r="AP33" s="5" t="str">
        <f t="shared" si="4"/>
        <v/>
      </c>
      <c r="AR33" s="2">
        <v>1.28</v>
      </c>
      <c r="AS33" s="5">
        <f t="shared" si="9"/>
        <v>5651.5349999999999</v>
      </c>
      <c r="AT33" s="11">
        <f t="shared" si="10"/>
        <v>1.0873937766539341</v>
      </c>
      <c r="AU33" s="5">
        <f t="shared" si="11"/>
        <v>1087.3937766539341</v>
      </c>
    </row>
    <row r="34" spans="1:57" x14ac:dyDescent="0.25">
      <c r="A34" s="1" t="s">
        <v>100</v>
      </c>
      <c r="B34" s="1" t="s">
        <v>101</v>
      </c>
      <c r="C34" s="1" t="s">
        <v>102</v>
      </c>
      <c r="D34" s="1" t="s">
        <v>114</v>
      </c>
      <c r="E34" s="1" t="s">
        <v>64</v>
      </c>
      <c r="F34" s="1" t="s">
        <v>91</v>
      </c>
      <c r="G34" s="1" t="s">
        <v>76</v>
      </c>
      <c r="H34" s="1" t="s">
        <v>62</v>
      </c>
      <c r="I34" s="2">
        <v>232.67</v>
      </c>
      <c r="J34" s="2">
        <v>33.01</v>
      </c>
      <c r="K34" s="2">
        <f t="shared" si="0"/>
        <v>0</v>
      </c>
      <c r="L34" s="2">
        <f t="shared" si="1"/>
        <v>11.718</v>
      </c>
      <c r="AK34" s="3">
        <v>0.77700000000000002</v>
      </c>
      <c r="AL34" s="5">
        <f t="shared" si="2"/>
        <v>3467.7510000000002</v>
      </c>
      <c r="AN34" s="5" t="str">
        <f t="shared" si="3"/>
        <v/>
      </c>
      <c r="AP34" s="5" t="str">
        <f t="shared" si="4"/>
        <v/>
      </c>
      <c r="AQ34" s="2">
        <v>1.3069999999999999</v>
      </c>
      <c r="AR34" s="2">
        <v>9.6340000000000003</v>
      </c>
      <c r="AS34" s="5">
        <f t="shared" si="9"/>
        <v>0</v>
      </c>
      <c r="AT34" s="11">
        <f t="shared" si="10"/>
        <v>0</v>
      </c>
      <c r="AU34" s="5">
        <f t="shared" si="11"/>
        <v>0</v>
      </c>
    </row>
    <row r="35" spans="1:57" x14ac:dyDescent="0.25">
      <c r="B35" s="41" t="s">
        <v>108</v>
      </c>
      <c r="AS35" s="5">
        <f t="shared" si="9"/>
        <v>0</v>
      </c>
      <c r="AT35" s="11">
        <f t="shared" si="10"/>
        <v>0</v>
      </c>
      <c r="AU35" s="5">
        <f t="shared" si="11"/>
        <v>0</v>
      </c>
    </row>
    <row r="36" spans="1:57" x14ac:dyDescent="0.25">
      <c r="B36" s="1" t="s">
        <v>103</v>
      </c>
      <c r="C36" s="1" t="s">
        <v>104</v>
      </c>
      <c r="D36" s="43" t="s">
        <v>125</v>
      </c>
      <c r="J36" s="2">
        <v>12.02</v>
      </c>
      <c r="K36" s="2">
        <f t="shared" si="0"/>
        <v>9.7799999999999994</v>
      </c>
      <c r="L36" s="2">
        <f t="shared" si="1"/>
        <v>0</v>
      </c>
      <c r="AG36" s="9">
        <v>9.7799999999999994</v>
      </c>
      <c r="AH36" s="5">
        <v>16767.009999999998</v>
      </c>
      <c r="AL36" s="5" t="str">
        <f t="shared" si="2"/>
        <v/>
      </c>
      <c r="AN36" s="5" t="str">
        <f t="shared" si="3"/>
        <v/>
      </c>
      <c r="AP36" s="5" t="str">
        <f t="shared" si="4"/>
        <v/>
      </c>
      <c r="AS36" s="5">
        <f t="shared" si="9"/>
        <v>16767.009999999998</v>
      </c>
      <c r="AT36" s="11">
        <f t="shared" si="10"/>
        <v>3.2260867759103107</v>
      </c>
      <c r="AU36" s="5">
        <f t="shared" si="11"/>
        <v>3226.0867759103107</v>
      </c>
    </row>
    <row r="37" spans="1:57" x14ac:dyDescent="0.25">
      <c r="B37" s="41" t="s">
        <v>117</v>
      </c>
      <c r="AS37" s="5">
        <f t="shared" si="9"/>
        <v>0</v>
      </c>
      <c r="AT37" s="11">
        <f t="shared" si="10"/>
        <v>0</v>
      </c>
      <c r="AU37" s="5">
        <f t="shared" si="11"/>
        <v>0</v>
      </c>
    </row>
    <row r="38" spans="1:57" x14ac:dyDescent="0.25">
      <c r="B38" s="1" t="s">
        <v>105</v>
      </c>
      <c r="C38" s="42" t="s">
        <v>123</v>
      </c>
      <c r="D38" s="42" t="s">
        <v>124</v>
      </c>
      <c r="J38" s="2">
        <v>0.8</v>
      </c>
      <c r="K38" s="2">
        <f t="shared" si="0"/>
        <v>2.0499999999999998</v>
      </c>
      <c r="L38" s="2">
        <f t="shared" si="1"/>
        <v>0</v>
      </c>
      <c r="AG38" s="9">
        <v>2.0499999999999998</v>
      </c>
      <c r="AH38" s="5">
        <v>4012.9724999999999</v>
      </c>
      <c r="AL38" s="5" t="str">
        <f t="shared" si="2"/>
        <v/>
      </c>
      <c r="AN38" s="5" t="str">
        <f t="shared" si="3"/>
        <v/>
      </c>
      <c r="AP38" s="5" t="str">
        <f t="shared" si="4"/>
        <v/>
      </c>
      <c r="AS38" s="5">
        <f t="shared" si="9"/>
        <v>4012.9724999999999</v>
      </c>
      <c r="AT38" s="11">
        <f t="shared" si="10"/>
        <v>0.77212320588714034</v>
      </c>
      <c r="AU38" s="5">
        <f t="shared" si="11"/>
        <v>772.12320588714033</v>
      </c>
    </row>
    <row r="39" spans="1:57" x14ac:dyDescent="0.25">
      <c r="B39" s="41" t="s">
        <v>116</v>
      </c>
      <c r="AS39" s="5">
        <f t="shared" si="9"/>
        <v>0</v>
      </c>
      <c r="AT39" s="11">
        <f t="shared" si="10"/>
        <v>0</v>
      </c>
      <c r="AU39" s="5">
        <f t="shared" si="11"/>
        <v>0</v>
      </c>
    </row>
    <row r="40" spans="1:57" ht="15.75" thickBot="1" x14ac:dyDescent="0.3">
      <c r="B40" s="1" t="s">
        <v>106</v>
      </c>
      <c r="C40" s="42" t="s">
        <v>122</v>
      </c>
      <c r="D40" s="42" t="s">
        <v>114</v>
      </c>
      <c r="J40" s="2">
        <v>1.47</v>
      </c>
      <c r="K40" s="2">
        <f t="shared" si="0"/>
        <v>0.48</v>
      </c>
      <c r="L40" s="2">
        <f t="shared" si="1"/>
        <v>0</v>
      </c>
      <c r="AG40" s="9">
        <v>0.48</v>
      </c>
      <c r="AH40" s="5">
        <v>925.82499999999993</v>
      </c>
      <c r="AL40" s="5" t="str">
        <f t="shared" si="2"/>
        <v/>
      </c>
      <c r="AN40" s="5" t="str">
        <f t="shared" si="3"/>
        <v/>
      </c>
      <c r="AP40" s="5" t="str">
        <f t="shared" si="4"/>
        <v/>
      </c>
      <c r="AS40" s="5">
        <f t="shared" si="9"/>
        <v>925.82499999999993</v>
      </c>
      <c r="AT40" s="11">
        <f t="shared" si="10"/>
        <v>0.17813502761119385</v>
      </c>
      <c r="AU40" s="5">
        <f t="shared" si="11"/>
        <v>178.13502761119386</v>
      </c>
    </row>
    <row r="41" spans="1:57" ht="15.75" thickTop="1" x14ac:dyDescent="0.25">
      <c r="A41" s="28"/>
      <c r="B41" s="28"/>
      <c r="C41" s="28"/>
      <c r="D41" s="28"/>
      <c r="E41" s="28"/>
      <c r="F41" s="28"/>
      <c r="G41" s="28"/>
      <c r="H41" s="28"/>
      <c r="I41" s="28"/>
      <c r="J41" s="28"/>
      <c r="K41" s="28">
        <f t="shared" ref="K41:BE41" si="12">SUM(K3:K40)</f>
        <v>385.76</v>
      </c>
      <c r="L41" s="28">
        <f t="shared" si="12"/>
        <v>30.757999999999999</v>
      </c>
      <c r="M41" s="29">
        <f t="shared" si="12"/>
        <v>0</v>
      </c>
      <c r="N41" s="30">
        <f t="shared" si="12"/>
        <v>12.19</v>
      </c>
      <c r="O41" s="31">
        <f t="shared" si="12"/>
        <v>28513.768749999999</v>
      </c>
      <c r="P41" s="32">
        <f t="shared" si="12"/>
        <v>164.92</v>
      </c>
      <c r="Q41" s="31">
        <f t="shared" si="12"/>
        <v>297016.85125000001</v>
      </c>
      <c r="R41" s="33">
        <f t="shared" si="12"/>
        <v>147.39000000000001</v>
      </c>
      <c r="S41" s="31">
        <f t="shared" si="12"/>
        <v>158541.31875000001</v>
      </c>
      <c r="T41" s="34">
        <f t="shared" si="12"/>
        <v>35.110000000000007</v>
      </c>
      <c r="U41" s="31">
        <f t="shared" si="12"/>
        <v>12221.3</v>
      </c>
      <c r="V41" s="28">
        <f t="shared" si="12"/>
        <v>0</v>
      </c>
      <c r="W41" s="31">
        <f t="shared" si="12"/>
        <v>0</v>
      </c>
      <c r="X41" s="28">
        <f t="shared" si="12"/>
        <v>0</v>
      </c>
      <c r="Y41" s="31">
        <f t="shared" si="12"/>
        <v>0</v>
      </c>
      <c r="Z41" s="35">
        <f t="shared" si="12"/>
        <v>4.8699999999999992</v>
      </c>
      <c r="AA41" s="31">
        <f t="shared" si="12"/>
        <v>714.28</v>
      </c>
      <c r="AB41" s="36">
        <f t="shared" si="12"/>
        <v>8.9699999999999989</v>
      </c>
      <c r="AC41" s="31">
        <f t="shared" si="12"/>
        <v>1018.8187499999999</v>
      </c>
      <c r="AD41" s="28">
        <f t="shared" si="12"/>
        <v>0</v>
      </c>
      <c r="AE41" s="28">
        <f t="shared" si="12"/>
        <v>0</v>
      </c>
      <c r="AF41" s="31">
        <f t="shared" si="12"/>
        <v>0</v>
      </c>
      <c r="AG41" s="35">
        <f t="shared" si="12"/>
        <v>12.309999999999999</v>
      </c>
      <c r="AH41" s="31">
        <f t="shared" si="12"/>
        <v>21705.807499999999</v>
      </c>
      <c r="AI41" s="28">
        <f t="shared" si="12"/>
        <v>0</v>
      </c>
      <c r="AJ41" s="31">
        <f t="shared" si="12"/>
        <v>0</v>
      </c>
      <c r="AK41" s="29">
        <f t="shared" si="12"/>
        <v>0.80700000000000005</v>
      </c>
      <c r="AL41" s="31">
        <f t="shared" si="12"/>
        <v>3601.6410000000001</v>
      </c>
      <c r="AM41" s="29">
        <f t="shared" si="12"/>
        <v>0</v>
      </c>
      <c r="AN41" s="31">
        <f t="shared" si="12"/>
        <v>0</v>
      </c>
      <c r="AO41" s="28">
        <f t="shared" si="12"/>
        <v>0</v>
      </c>
      <c r="AP41" s="31">
        <f t="shared" si="12"/>
        <v>0</v>
      </c>
      <c r="AQ41" s="28">
        <f t="shared" si="12"/>
        <v>1.3169999999999999</v>
      </c>
      <c r="AR41" s="28">
        <f t="shared" si="12"/>
        <v>28.634</v>
      </c>
      <c r="AS41" s="31">
        <f t="shared" si="12"/>
        <v>519732.1449999999</v>
      </c>
      <c r="AT41" s="28">
        <f t="shared" si="12"/>
        <v>100.00000000000004</v>
      </c>
      <c r="AU41" s="31">
        <f t="shared" si="12"/>
        <v>100000.00000000001</v>
      </c>
      <c r="AV41" s="37">
        <f t="shared" si="12"/>
        <v>0</v>
      </c>
      <c r="AW41" s="31">
        <f t="shared" si="12"/>
        <v>0</v>
      </c>
      <c r="AX41" s="38">
        <f t="shared" si="12"/>
        <v>0</v>
      </c>
      <c r="AY41" s="31">
        <f t="shared" si="12"/>
        <v>0</v>
      </c>
      <c r="AZ41" s="39">
        <f t="shared" si="12"/>
        <v>0</v>
      </c>
      <c r="BA41" s="31">
        <f t="shared" si="12"/>
        <v>0</v>
      </c>
      <c r="BB41" s="40">
        <f t="shared" si="12"/>
        <v>0</v>
      </c>
      <c r="BC41" s="31">
        <f t="shared" si="12"/>
        <v>0</v>
      </c>
      <c r="BD41" s="28">
        <f t="shared" si="12"/>
        <v>0</v>
      </c>
      <c r="BE41" s="31">
        <f t="shared" si="12"/>
        <v>0</v>
      </c>
    </row>
    <row r="44" spans="1:57" x14ac:dyDescent="0.25">
      <c r="B44" s="41" t="s">
        <v>107</v>
      </c>
      <c r="C44" s="1">
        <f>SUM(K41,L41)</f>
        <v>416.51799999999997</v>
      </c>
    </row>
  </sheetData>
  <phoneticPr fontId="6" type="noConversion"/>
  <conditionalFormatting sqref="I3:I8 I36:I47">
    <cfRule type="notContainsText" dxfId="0" priority="3" operator="notContains" text="#########">
      <formula>ISERROR(SEARCH("#########",I3))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86e58739-8685-4d29-a2ec-7c9c68f6c483">
      <Terms xmlns="http://schemas.microsoft.com/office/infopath/2007/PartnerControls"/>
    </lcf76f155ced4ddcb4097134ff3c332f>
    <TaxCatchAll xmlns="0443536a-32f8-43be-b347-138dc7c4b70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F471694366554EA47E0857EFF9B72E" ma:contentTypeVersion="20" ma:contentTypeDescription="Create a new document." ma:contentTypeScope="" ma:versionID="22676a9f3a131e9a817a7a51bae7789c">
  <xsd:schema xmlns:xsd="http://www.w3.org/2001/XMLSchema" xmlns:xs="http://www.w3.org/2001/XMLSchema" xmlns:p="http://schemas.microsoft.com/office/2006/metadata/properties" xmlns:ns1="http://schemas.microsoft.com/sharepoint/v3" xmlns:ns2="86e58739-8685-4d29-a2ec-7c9c68f6c483" xmlns:ns3="0443536a-32f8-43be-b347-138dc7c4b70d" targetNamespace="http://schemas.microsoft.com/office/2006/metadata/properties" ma:root="true" ma:fieldsID="c5ab0336aa613c45916f997427e8746c" ns1:_="" ns2:_="" ns3:_="">
    <xsd:import namespace="http://schemas.microsoft.com/sharepoint/v3"/>
    <xsd:import namespace="86e58739-8685-4d29-a2ec-7c9c68f6c483"/>
    <xsd:import namespace="0443536a-32f8-43be-b347-138dc7c4b70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7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8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e58739-8685-4d29-a2ec-7c9c68f6c4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bccc17c-46ff-49d2-8759-2bb659646c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43536a-32f8-43be-b347-138dc7c4b70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914a0cd-eb9a-4db4-97f4-816251a3ff74}" ma:internalName="TaxCatchAll" ma:showField="CatchAllData" ma:web="0443536a-32f8-43be-b347-138dc7c4b7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039B0F2-C596-444A-A397-D52FEC221ED1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6e58739-8685-4d29-a2ec-7c9c68f6c483"/>
    <ds:schemaRef ds:uri="0443536a-32f8-43be-b347-138dc7c4b70d"/>
  </ds:schemaRefs>
</ds:datastoreItem>
</file>

<file path=customXml/itemProps2.xml><?xml version="1.0" encoding="utf-8"?>
<ds:datastoreItem xmlns:ds="http://schemas.openxmlformats.org/officeDocument/2006/customXml" ds:itemID="{1325ACDF-CC04-4436-87F2-AD51F26A7A3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BF51214-A9BE-48A9-91E3-46BC6580C2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6e58739-8685-4d29-a2ec-7c9c68f6c483"/>
    <ds:schemaRef ds:uri="0443536a-32f8-43be-b347-138dc7c4b7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Kayla Boettcher</dc:creator>
  <cp:lastModifiedBy>Scott Henderson</cp:lastModifiedBy>
  <dcterms:created xsi:type="dcterms:W3CDTF">2025-01-09T20:04:32Z</dcterms:created>
  <dcterms:modified xsi:type="dcterms:W3CDTF">2025-03-20T19:58:20Z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0x01010099F471694366554EA47E0857EFF9B72E</vt:lpwstr>
  </property>
  <property fmtid="{D5CDD505-2E9C-101B-9397-08002B2CF9AE}" pid="3" name="MediaServiceImageTags">
    <vt:lpwstr/>
  </property>
</Properties>
</file>