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Renville County/Renville LEFTOVERS/CD 51/"/>
    </mc:Choice>
  </mc:AlternateContent>
  <xr:revisionPtr revIDLastSave="2" documentId="13_ncr:1_{005E4984-CA21-49F9-8166-A3E4C1F0DB14}" xr6:coauthVersionLast="47" xr6:coauthVersionMax="47" xr10:uidLastSave="{9A9846B1-B762-4720-A8D2-FCAE0C704BFC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" i="1" l="1"/>
  <c r="AS11" i="1"/>
  <c r="AS12" i="1"/>
  <c r="AS13" i="1"/>
  <c r="K12" i="1"/>
  <c r="L12" i="1"/>
  <c r="K13" i="1" l="1"/>
  <c r="L13" i="1"/>
  <c r="K3" i="1"/>
  <c r="K4" i="1"/>
  <c r="K5" i="1"/>
  <c r="K6" i="1"/>
  <c r="K7" i="1"/>
  <c r="K8" i="1"/>
  <c r="K9" i="1"/>
  <c r="K10" i="1"/>
  <c r="K11" i="1"/>
  <c r="AR14" i="1"/>
  <c r="AQ14" i="1"/>
  <c r="AO14" i="1"/>
  <c r="AM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AP11" i="1"/>
  <c r="AN11" i="1"/>
  <c r="AL11" i="1"/>
  <c r="L11" i="1"/>
  <c r="AP10" i="1"/>
  <c r="AN10" i="1"/>
  <c r="AL10" i="1"/>
  <c r="L10" i="1"/>
  <c r="AS9" i="1"/>
  <c r="AP9" i="1"/>
  <c r="AN9" i="1"/>
  <c r="AL9" i="1"/>
  <c r="L9" i="1"/>
  <c r="AS8" i="1"/>
  <c r="AP8" i="1"/>
  <c r="AN8" i="1"/>
  <c r="AL8" i="1"/>
  <c r="L8" i="1"/>
  <c r="AS7" i="1"/>
  <c r="AP7" i="1"/>
  <c r="AN7" i="1"/>
  <c r="AL7" i="1"/>
  <c r="L7" i="1"/>
  <c r="AS6" i="1"/>
  <c r="AP6" i="1"/>
  <c r="AN6" i="1"/>
  <c r="AL6" i="1"/>
  <c r="L6" i="1"/>
  <c r="AS5" i="1"/>
  <c r="AP5" i="1"/>
  <c r="AN5" i="1"/>
  <c r="AL5" i="1"/>
  <c r="L5" i="1"/>
  <c r="AS4" i="1"/>
  <c r="AP4" i="1"/>
  <c r="AN4" i="1"/>
  <c r="AL4" i="1"/>
  <c r="L4" i="1"/>
  <c r="AS3" i="1"/>
  <c r="AP3" i="1"/>
  <c r="AN3" i="1"/>
  <c r="AL3" i="1"/>
  <c r="L3" i="1"/>
  <c r="K14" i="1" l="1"/>
  <c r="AP14" i="1"/>
  <c r="L14" i="1"/>
  <c r="AN14" i="1"/>
  <c r="AL14" i="1"/>
  <c r="AS14" i="1"/>
  <c r="AT9" i="1" l="1"/>
  <c r="AU9" i="1" s="1"/>
  <c r="AT13" i="1"/>
  <c r="AU13" i="1" s="1"/>
  <c r="AT11" i="1"/>
  <c r="AU11" i="1" s="1"/>
  <c r="AT10" i="1"/>
  <c r="AU10" i="1" s="1"/>
  <c r="AT12" i="1"/>
  <c r="AU12" i="1" s="1"/>
  <c r="C17" i="1"/>
  <c r="AT8" i="1"/>
  <c r="AU8" i="1" s="1"/>
  <c r="AT3" i="1"/>
  <c r="AU3" i="1" s="1"/>
  <c r="AT7" i="1"/>
  <c r="AU7" i="1" s="1"/>
  <c r="AT5" i="1"/>
  <c r="AU5" i="1" s="1"/>
  <c r="AT4" i="1"/>
  <c r="AU4" i="1" s="1"/>
  <c r="AT6" i="1"/>
  <c r="AU6" i="1" s="1"/>
  <c r="AT14" i="1" l="1"/>
  <c r="AU14" i="1"/>
</calcChain>
</file>

<file path=xl/sharedStrings.xml><?xml version="1.0" encoding="utf-8"?>
<sst xmlns="http://schemas.openxmlformats.org/spreadsheetml/2006/main" count="120" uniqueCount="77">
  <si>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</si>
  <si>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</si>
  <si>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</si>
  <si>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</si>
  <si>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</si>
  <si>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</si>
  <si>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</si>
  <si>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</si>
  <si>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</si>
  <si>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</si>
  <si>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</si>
  <si>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</si>
  <si>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</si>
  <si>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</si>
  <si>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</si>
  <si>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</si>
  <si>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</si>
  <si>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</si>
  <si>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</si>
  <si>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</si>
  <si>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</si>
  <si>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</si>
  <si>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</si>
  <si>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</si>
  <si>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</si>
  <si>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</si>
  <si>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</si>
  <si>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</si>
  <si>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</si>
  <si>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</si>
  <si>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</si>
  <si>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</si>
  <si>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</si>
  <si>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</si>
  <si>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</si>
  <si>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</si>
  <si>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</si>
  <si>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</si>
  <si>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</si>
  <si>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</si>
  <si>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</si>
  <si>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</si>
  <si>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</si>
  <si>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</si>
  <si>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</si>
  <si>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</si>
  <si>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</si>
  <si>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</si>
  <si>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04-01400-00</t>
  </si>
  <si>
    <t>RAUENHORST/LAWRENCE P &amp;MARIE</t>
  </si>
  <si>
    <t>1301 7TH ST S</t>
  </si>
  <si>
    <t>OLIVIA MN 56277</t>
  </si>
  <si>
    <t>SESE</t>
  </si>
  <si>
    <t>18</t>
  </si>
  <si>
    <t>115</t>
  </si>
  <si>
    <t>34</t>
  </si>
  <si>
    <t>NESE</t>
  </si>
  <si>
    <t>04-01401-00</t>
  </si>
  <si>
    <t>BERGE INVESTMENT GROUP LLC</t>
  </si>
  <si>
    <t>112 9TH ST N</t>
  </si>
  <si>
    <t>SENE</t>
  </si>
  <si>
    <t>04-01410-00</t>
  </si>
  <si>
    <t>RAUENHORST/LAWRENCE P</t>
  </si>
  <si>
    <t>NESW</t>
  </si>
  <si>
    <t>04-01420-00</t>
  </si>
  <si>
    <t>BAUMGARTNER/EDWARD J &amp; DEBRA</t>
  </si>
  <si>
    <t>81325 350TH ST</t>
  </si>
  <si>
    <t>04-01430-00</t>
  </si>
  <si>
    <t>SWSE</t>
  </si>
  <si>
    <t>NWSE</t>
  </si>
  <si>
    <t>Olivia</t>
  </si>
  <si>
    <t>TOTAL WATERSHED ACRES:</t>
  </si>
  <si>
    <t>BIRD ISLAND TWP RDS</t>
  </si>
  <si>
    <t>350th st</t>
  </si>
  <si>
    <t xml:space="preserve">C/O STEVE ZIMMERMAN P.O. BOX 54 </t>
  </si>
  <si>
    <t>BIRD ISLAND MN 55310</t>
  </si>
  <si>
    <t xml:space="preserve">1009 W LINCOLN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</si>
</sst>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4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4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7"/>
  <sheetViews>
    <sheetView tabSelected="1" workbookViewId="0">
      <selection activeCell="D20" sqref="D20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3.109375" style="1" bestFit="1" customWidth="1"/>
    <col min="4" max="4" width="25.6640625" style="1" customWidth="1"/>
    <col min="5" max="5" width="20.6640625" style="1" customWidth="1"/>
    <col min="6" max="8" width="9.6640625" style="1" customWidth="1"/>
    <col min="9" max="10" width="17.6640625" style="2" customWidth="1"/>
    <col min="11" max="12" width="17.6640625" style="30" customWidth="1"/>
    <col min="13" max="13" width="20.6640625" style="3" customWidth="1"/>
    <col min="14" max="14" width="13.6640625" style="4" customWidth="1"/>
    <col min="15" max="15" width="13.6640625" style="5" customWidth="1"/>
    <col min="16" max="16" width="13.6640625" style="6" customWidth="1"/>
    <col min="17" max="17" width="13.6640625" style="5" customWidth="1"/>
    <col min="18" max="18" width="13.6640625" style="7" customWidth="1"/>
    <col min="19" max="19" width="13.6640625" style="5" customWidth="1"/>
    <col min="20" max="20" width="13.6640625" style="8" customWidth="1"/>
    <col min="21" max="21" width="13.6640625" style="5" customWidth="1"/>
    <col min="22" max="22" width="17.6640625" style="2" customWidth="1"/>
    <col min="23" max="23" width="17.6640625" style="5" customWidth="1"/>
    <col min="24" max="24" width="17.6640625" style="2" hidden="1" customWidth="1"/>
    <col min="25" max="25" width="17.6640625" style="5" hidden="1" customWidth="1"/>
    <col min="26" max="26" width="17.6640625" style="9" customWidth="1"/>
    <col min="27" max="27" width="17.6640625" style="5" customWidth="1"/>
    <col min="28" max="28" width="17.6640625" style="10" customWidth="1"/>
    <col min="29" max="29" width="17.6640625" style="5" customWidth="1"/>
    <col min="30" max="31" width="17.6640625" style="2" hidden="1" customWidth="1"/>
    <col min="32" max="32" width="17.6640625" style="5" hidden="1" customWidth="1"/>
    <col min="33" max="33" width="17.6640625" style="9" customWidth="1"/>
    <col min="34" max="34" width="17.6640625" style="5" customWidth="1"/>
    <col min="35" max="35" width="19.6640625" style="2" hidden="1" customWidth="1"/>
    <col min="36" max="36" width="19.6640625" style="5" hidden="1" customWidth="1"/>
    <col min="37" max="37" width="17.6640625" style="3" hidden="1" customWidth="1"/>
    <col min="38" max="38" width="17.6640625" style="5" hidden="1" customWidth="1"/>
    <col min="39" max="39" width="17.6640625" style="3" hidden="1" customWidth="1"/>
    <col min="40" max="40" width="17.6640625" style="5" hidden="1" customWidth="1"/>
    <col min="41" max="41" width="17.6640625" style="2" hidden="1" customWidth="1"/>
    <col min="42" max="42" width="17.6640625" style="5" hidden="1" customWidth="1"/>
    <col min="43" max="44" width="17.6640625" style="2" hidden="1" customWidth="1"/>
    <col min="45" max="45" width="17.6640625" style="5" customWidth="1"/>
    <col min="46" max="46" width="17.6640625" style="11" customWidth="1"/>
    <col min="47" max="47" width="17.6640625" style="5" customWidth="1"/>
  </cols>
  <sheetData>
    <row r="1" spans="1:47" x14ac:dyDescent="0.3">
      <c r="AL1" s="5">
        <v>4942</v>
      </c>
      <c r="AN1" s="5">
        <v>8236</v>
      </c>
      <c r="AP1" s="5">
        <v>1</v>
      </c>
      <c r="AU1" s="5" t="s">
        <v>0</v>
      </c>
    </row>
    <row r="2" spans="1:47" ht="67.8" customHeight="1" x14ac:dyDescent="0.3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31" t="s">
        <v>11</v>
      </c>
      <c r="L2" s="31" t="s">
        <v>12</v>
      </c>
      <c r="M2" s="13" t="s">
        <v>13</v>
      </c>
      <c r="N2" s="14" t="s">
        <v>14</v>
      </c>
      <c r="O2" s="12" t="s">
        <v>15</v>
      </c>
      <c r="P2" s="15" t="s">
        <v>16</v>
      </c>
      <c r="Q2" s="12" t="s">
        <v>17</v>
      </c>
      <c r="R2" s="16" t="s">
        <v>18</v>
      </c>
      <c r="S2" s="12" t="s">
        <v>19</v>
      </c>
      <c r="T2" s="17" t="s">
        <v>20</v>
      </c>
      <c r="U2" s="12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8" t="s">
        <v>26</v>
      </c>
      <c r="AA2" s="12" t="s">
        <v>27</v>
      </c>
      <c r="AB2" s="19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8" t="s">
        <v>33</v>
      </c>
      <c r="AH2" s="12" t="s">
        <v>34</v>
      </c>
      <c r="AI2" s="12" t="s">
        <v>35</v>
      </c>
      <c r="AJ2" s="12" t="s">
        <v>36</v>
      </c>
      <c r="AK2" s="13" t="s">
        <v>37</v>
      </c>
      <c r="AL2" s="12" t="s">
        <v>38</v>
      </c>
      <c r="AM2" s="13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</row>
    <row r="3" spans="1:47" x14ac:dyDescent="0.3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1" t="s">
        <v>55</v>
      </c>
      <c r="I3" s="2">
        <v>59.77</v>
      </c>
      <c r="J3" s="2">
        <v>27.9</v>
      </c>
      <c r="K3" s="30">
        <f t="shared" ref="K3:K13" si="0">SUM(N3,P3,R3,T3,V3,X3,Z3,AB3,AE3,AG3,AI3)</f>
        <v>20.200000000000003</v>
      </c>
      <c r="L3" s="30">
        <f t="shared" ref="L3:L11" si="1">SUM(M3,AD3,AK3,AM3,AO3,AQ3,AR3)</f>
        <v>0</v>
      </c>
      <c r="P3" s="6">
        <v>4.03</v>
      </c>
      <c r="Q3" s="5">
        <v>9991.8812500000004</v>
      </c>
      <c r="R3" s="7">
        <v>9.7100000000000009</v>
      </c>
      <c r="S3" s="5">
        <v>13903.50625</v>
      </c>
      <c r="T3" s="8">
        <v>6.46</v>
      </c>
      <c r="U3" s="5">
        <v>2773.7624999999998</v>
      </c>
      <c r="AL3" s="5" t="str">
        <f t="shared" ref="AL3:AL11" si="2">IF(AK3&gt;0,AK3*$AL$1,"")</f>
        <v/>
      </c>
      <c r="AN3" s="5" t="str">
        <f t="shared" ref="AN3:AN11" si="3">IF(AM3&gt;0,AM3*$AN$1,"")</f>
        <v/>
      </c>
      <c r="AP3" s="5" t="str">
        <f t="shared" ref="AP3:AP11" si="4">IF(AO3&gt;0,AO3*$AP$1,"")</f>
        <v/>
      </c>
      <c r="AS3" s="5">
        <f t="shared" ref="AS3:AS9" si="5">SUM(O3,Q3,S3,U3,W3,Y3,AA3,AC3,AF3,AH3,AJ3)</f>
        <v>26669.15</v>
      </c>
      <c r="AT3" s="11">
        <f t="shared" ref="AT3:AT13" si="6">(AS3/$AS$14)*100</f>
        <v>8.2954524370270093</v>
      </c>
      <c r="AU3" s="5">
        <f t="shared" ref="AU3:AU9" si="7">(AT3/100)*$AU$1</f>
        <v>8295.4524370270101</v>
      </c>
    </row>
    <row r="4" spans="1:47" x14ac:dyDescent="0.3">
      <c r="A4" s="1" t="s">
        <v>48</v>
      </c>
      <c r="B4" s="1" t="s">
        <v>49</v>
      </c>
      <c r="C4" s="1" t="s">
        <v>50</v>
      </c>
      <c r="D4" s="1" t="s">
        <v>51</v>
      </c>
      <c r="E4" s="1" t="s">
        <v>56</v>
      </c>
      <c r="F4" s="1" t="s">
        <v>53</v>
      </c>
      <c r="G4" s="1" t="s">
        <v>54</v>
      </c>
      <c r="H4" s="1" t="s">
        <v>55</v>
      </c>
      <c r="I4" s="2">
        <v>59.77</v>
      </c>
      <c r="J4" s="2">
        <v>31.41</v>
      </c>
      <c r="K4" s="30">
        <f t="shared" si="0"/>
        <v>31.03</v>
      </c>
      <c r="L4" s="30">
        <f t="shared" si="1"/>
        <v>0</v>
      </c>
      <c r="P4" s="6">
        <v>11.99</v>
      </c>
      <c r="Q4" s="5">
        <v>29727.706249999999</v>
      </c>
      <c r="R4" s="7">
        <v>18.43</v>
      </c>
      <c r="S4" s="5">
        <v>26389.456249999999</v>
      </c>
      <c r="T4" s="8">
        <v>0.22</v>
      </c>
      <c r="U4" s="5">
        <v>94.462500000000006</v>
      </c>
      <c r="Z4" s="9">
        <v>0.04</v>
      </c>
      <c r="AA4" s="5">
        <v>6.875</v>
      </c>
      <c r="AB4" s="10">
        <v>0.35</v>
      </c>
      <c r="AC4" s="5">
        <v>54.03125</v>
      </c>
      <c r="AL4" s="5" t="str">
        <f t="shared" si="2"/>
        <v/>
      </c>
      <c r="AN4" s="5" t="str">
        <f t="shared" si="3"/>
        <v/>
      </c>
      <c r="AP4" s="5" t="str">
        <f t="shared" si="4"/>
        <v/>
      </c>
      <c r="AS4" s="5">
        <f t="shared" si="5"/>
        <v>56272.53125</v>
      </c>
      <c r="AT4" s="11">
        <f t="shared" si="6"/>
        <v>17.503598970926745</v>
      </c>
      <c r="AU4" s="5">
        <f t="shared" si="7"/>
        <v>17503.598970926745</v>
      </c>
    </row>
    <row r="5" spans="1:47" x14ac:dyDescent="0.3">
      <c r="A5" s="1" t="s">
        <v>57</v>
      </c>
      <c r="B5" s="1" t="s">
        <v>58</v>
      </c>
      <c r="C5" s="1" t="s">
        <v>59</v>
      </c>
      <c r="D5" s="1" t="s">
        <v>51</v>
      </c>
      <c r="E5" s="1" t="s">
        <v>60</v>
      </c>
      <c r="F5" s="1" t="s">
        <v>53</v>
      </c>
      <c r="G5" s="1" t="s">
        <v>54</v>
      </c>
      <c r="H5" s="1" t="s">
        <v>55</v>
      </c>
      <c r="I5" s="2">
        <v>16.59</v>
      </c>
      <c r="J5" s="2">
        <v>12.35</v>
      </c>
      <c r="K5" s="30">
        <f t="shared" si="0"/>
        <v>8.81</v>
      </c>
      <c r="L5" s="30">
        <f t="shared" si="1"/>
        <v>0</v>
      </c>
      <c r="P5" s="6">
        <v>3.52</v>
      </c>
      <c r="Q5" s="5">
        <v>8727.4</v>
      </c>
      <c r="R5" s="7">
        <v>5.2</v>
      </c>
      <c r="S5" s="5">
        <v>7445.75</v>
      </c>
      <c r="T5" s="8">
        <v>0.09</v>
      </c>
      <c r="U5" s="5">
        <v>38.643749999999997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S5" s="5">
        <f t="shared" si="5"/>
        <v>16211.793749999999</v>
      </c>
      <c r="AT5" s="11">
        <f t="shared" si="6"/>
        <v>5.0426865487657739</v>
      </c>
      <c r="AU5" s="5">
        <f t="shared" si="7"/>
        <v>5042.6865487657742</v>
      </c>
    </row>
    <row r="6" spans="1:47" x14ac:dyDescent="0.3">
      <c r="A6" s="1" t="s">
        <v>61</v>
      </c>
      <c r="B6" s="1" t="s">
        <v>62</v>
      </c>
      <c r="C6" s="1" t="s">
        <v>50</v>
      </c>
      <c r="D6" s="1" t="s">
        <v>51</v>
      </c>
      <c r="E6" s="1" t="s">
        <v>63</v>
      </c>
      <c r="F6" s="1" t="s">
        <v>53</v>
      </c>
      <c r="G6" s="1" t="s">
        <v>54</v>
      </c>
      <c r="H6" s="1" t="s">
        <v>55</v>
      </c>
      <c r="I6" s="2">
        <v>56.59</v>
      </c>
      <c r="J6" s="2">
        <v>35.14</v>
      </c>
      <c r="K6" s="30">
        <f t="shared" si="0"/>
        <v>0.11</v>
      </c>
      <c r="L6" s="30">
        <f t="shared" si="1"/>
        <v>0</v>
      </c>
      <c r="P6" s="6">
        <v>0.08</v>
      </c>
      <c r="Q6" s="5">
        <v>198.35</v>
      </c>
      <c r="R6" s="7">
        <v>0.03</v>
      </c>
      <c r="S6" s="5">
        <v>42.956249999999997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S6" s="5">
        <f t="shared" si="5"/>
        <v>241.30624999999998</v>
      </c>
      <c r="AT6" s="11">
        <f t="shared" si="6"/>
        <v>7.5058429669950064E-2</v>
      </c>
      <c r="AU6" s="5">
        <f t="shared" si="7"/>
        <v>75.058429669950073</v>
      </c>
    </row>
    <row r="7" spans="1:47" x14ac:dyDescent="0.3">
      <c r="A7" s="1" t="s">
        <v>64</v>
      </c>
      <c r="B7" s="1" t="s">
        <v>65</v>
      </c>
      <c r="C7" s="1" t="s">
        <v>66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2">
        <v>20.260000000000002</v>
      </c>
      <c r="J7" s="2">
        <v>10.84</v>
      </c>
      <c r="K7" s="30">
        <f t="shared" si="0"/>
        <v>5.94</v>
      </c>
      <c r="L7" s="30">
        <f t="shared" si="1"/>
        <v>0</v>
      </c>
      <c r="P7" s="6">
        <v>3.34</v>
      </c>
      <c r="Q7" s="5">
        <v>8281.1124999999993</v>
      </c>
      <c r="R7" s="7">
        <v>1.65</v>
      </c>
      <c r="S7" s="5">
        <v>2362.59375</v>
      </c>
      <c r="T7" s="8">
        <v>0.95</v>
      </c>
      <c r="U7" s="5">
        <v>407.90625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S7" s="5">
        <f t="shared" si="5"/>
        <v>11051.612499999999</v>
      </c>
      <c r="AT7" s="11">
        <f t="shared" si="6"/>
        <v>3.4376095918393781</v>
      </c>
      <c r="AU7" s="5">
        <f t="shared" si="7"/>
        <v>3437.609591839378</v>
      </c>
    </row>
    <row r="8" spans="1:47" x14ac:dyDescent="0.3">
      <c r="A8" s="1" t="s">
        <v>64</v>
      </c>
      <c r="B8" s="1" t="s">
        <v>65</v>
      </c>
      <c r="C8" s="1" t="s">
        <v>66</v>
      </c>
      <c r="D8" s="1" t="s">
        <v>51</v>
      </c>
      <c r="E8" s="1" t="s">
        <v>56</v>
      </c>
      <c r="F8" s="1" t="s">
        <v>53</v>
      </c>
      <c r="G8" s="1" t="s">
        <v>54</v>
      </c>
      <c r="H8" s="1" t="s">
        <v>55</v>
      </c>
      <c r="I8" s="2">
        <v>20.260000000000002</v>
      </c>
      <c r="J8" s="2">
        <v>7.18</v>
      </c>
      <c r="K8" s="30">
        <f t="shared" si="0"/>
        <v>7.18</v>
      </c>
      <c r="L8" s="30">
        <f t="shared" si="1"/>
        <v>0</v>
      </c>
      <c r="P8" s="6">
        <v>0.18</v>
      </c>
      <c r="Q8" s="5">
        <v>446.28750000000002</v>
      </c>
      <c r="R8" s="7">
        <v>1.54</v>
      </c>
      <c r="S8" s="5">
        <v>2205.0875000000001</v>
      </c>
      <c r="T8" s="8">
        <v>0.74</v>
      </c>
      <c r="U8" s="5">
        <v>317.73750000000001</v>
      </c>
      <c r="Z8" s="9">
        <v>4.0199999999999996</v>
      </c>
      <c r="AA8" s="5">
        <v>690.93749999999989</v>
      </c>
      <c r="AB8" s="10">
        <v>0.7</v>
      </c>
      <c r="AC8" s="5">
        <v>108.0625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S8" s="5">
        <f t="shared" si="5"/>
        <v>3768.1125000000002</v>
      </c>
      <c r="AT8" s="11">
        <f t="shared" si="6"/>
        <v>1.1720732764680142</v>
      </c>
      <c r="AU8" s="5">
        <f t="shared" si="7"/>
        <v>1172.0732764680142</v>
      </c>
    </row>
    <row r="9" spans="1:47" x14ac:dyDescent="0.3">
      <c r="A9" s="1" t="s">
        <v>67</v>
      </c>
      <c r="B9" s="1" t="s">
        <v>49</v>
      </c>
      <c r="C9" s="1" t="s">
        <v>50</v>
      </c>
      <c r="D9" s="1" t="s">
        <v>51</v>
      </c>
      <c r="E9" s="1" t="s">
        <v>68</v>
      </c>
      <c r="F9" s="1" t="s">
        <v>53</v>
      </c>
      <c r="G9" s="1" t="s">
        <v>54</v>
      </c>
      <c r="H9" s="1" t="s">
        <v>55</v>
      </c>
      <c r="I9" s="2">
        <v>71.48</v>
      </c>
      <c r="J9" s="2">
        <v>40.08</v>
      </c>
      <c r="K9" s="30">
        <f t="shared" si="0"/>
        <v>10</v>
      </c>
      <c r="L9" s="30">
        <f t="shared" si="1"/>
        <v>0</v>
      </c>
      <c r="R9" s="7">
        <v>0.8</v>
      </c>
      <c r="S9" s="5">
        <v>1145.5</v>
      </c>
      <c r="T9" s="8">
        <v>9.1999999999999993</v>
      </c>
      <c r="U9" s="5">
        <v>3950.25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5"/>
        <v>5095.75</v>
      </c>
      <c r="AT9" s="11">
        <f t="shared" si="6"/>
        <v>1.5850355844104662</v>
      </c>
      <c r="AU9" s="5">
        <f t="shared" si="7"/>
        <v>1585.0355844104661</v>
      </c>
    </row>
    <row r="10" spans="1:47" x14ac:dyDescent="0.3">
      <c r="A10" s="1" t="s">
        <v>67</v>
      </c>
      <c r="B10" s="1" t="s">
        <v>49</v>
      </c>
      <c r="C10" s="1" t="s">
        <v>50</v>
      </c>
      <c r="D10" s="1" t="s">
        <v>51</v>
      </c>
      <c r="E10" s="1" t="s">
        <v>69</v>
      </c>
      <c r="F10" s="1" t="s">
        <v>53</v>
      </c>
      <c r="G10" s="1" t="s">
        <v>54</v>
      </c>
      <c r="H10" s="1" t="s">
        <v>55</v>
      </c>
      <c r="I10" s="2">
        <v>71.48</v>
      </c>
      <c r="J10" s="2">
        <v>30.55</v>
      </c>
      <c r="K10" s="30">
        <f t="shared" si="0"/>
        <v>30.450000000000003</v>
      </c>
      <c r="L10" s="30">
        <f t="shared" si="1"/>
        <v>0</v>
      </c>
      <c r="P10" s="6">
        <v>11.26</v>
      </c>
      <c r="Q10" s="5">
        <v>27917.762500000001</v>
      </c>
      <c r="R10" s="7">
        <v>18.34</v>
      </c>
      <c r="S10" s="5">
        <v>26260.587500000001</v>
      </c>
      <c r="T10" s="8">
        <v>0.85</v>
      </c>
      <c r="U10" s="5">
        <v>364.96875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ref="AS10:AS13" si="8">SUM(O10,Q10,S10,U10,W10,Y10,AA10,AC10,AF10,AH10,AJ10)</f>
        <v>54543.318750000006</v>
      </c>
      <c r="AT10" s="11">
        <f t="shared" si="6"/>
        <v>16.965726558522807</v>
      </c>
      <c r="AU10" s="5">
        <f t="shared" ref="AU10:AU13" si="9">(AT10/100)*$AU$1</f>
        <v>16965.726558522805</v>
      </c>
    </row>
    <row r="11" spans="1:47" x14ac:dyDescent="0.3">
      <c r="A11" s="1">
        <v>100</v>
      </c>
      <c r="B11" s="1" t="s">
        <v>70</v>
      </c>
      <c r="C11" s="1" t="s">
        <v>76</v>
      </c>
      <c r="D11" s="1" t="s">
        <v>51</v>
      </c>
      <c r="K11" s="30">
        <f t="shared" si="0"/>
        <v>417.28</v>
      </c>
      <c r="L11" s="30">
        <f t="shared" si="1"/>
        <v>0</v>
      </c>
      <c r="P11" s="6">
        <v>0.24</v>
      </c>
      <c r="Q11" s="5">
        <v>595.04999999999995</v>
      </c>
      <c r="R11" s="7">
        <v>1.6</v>
      </c>
      <c r="S11" s="5">
        <v>2291</v>
      </c>
      <c r="V11" s="2">
        <v>415.44</v>
      </c>
      <c r="W11" s="5">
        <v>142807.505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8"/>
        <v>145693.55499999999</v>
      </c>
      <c r="AT11" s="11">
        <f t="shared" si="6"/>
        <v>45.318053101950326</v>
      </c>
      <c r="AU11" s="5">
        <f t="shared" si="9"/>
        <v>45318.053101950325</v>
      </c>
    </row>
    <row r="12" spans="1:47" x14ac:dyDescent="0.3">
      <c r="B12" s="29" t="s">
        <v>72</v>
      </c>
      <c r="K12" s="30">
        <f t="shared" ref="K12" si="10">SUM(N12,P12,R12,T12,V12,X12,Z12,AB12,AE12,AG12,AI12)</f>
        <v>0</v>
      </c>
      <c r="L12" s="30">
        <f t="shared" ref="L12" si="11">SUM(M12,AD12,AK12,AM12,AO12,AQ12,AR12)</f>
        <v>0</v>
      </c>
      <c r="AS12" s="5">
        <f t="shared" si="8"/>
        <v>0</v>
      </c>
      <c r="AT12" s="11">
        <f t="shared" si="6"/>
        <v>0</v>
      </c>
      <c r="AU12" s="5">
        <f t="shared" si="9"/>
        <v>0</v>
      </c>
    </row>
    <row r="13" spans="1:47" ht="15" thickBot="1" x14ac:dyDescent="0.35">
      <c r="B13" s="1" t="s">
        <v>73</v>
      </c>
      <c r="C13" s="1" t="s">
        <v>74</v>
      </c>
      <c r="D13" s="1" t="s">
        <v>75</v>
      </c>
      <c r="K13" s="30">
        <f t="shared" si="0"/>
        <v>0.98</v>
      </c>
      <c r="L13" s="30">
        <f>SUM(M13,AD13,AK13,AM13,AO13,AQ13,AR13)</f>
        <v>0</v>
      </c>
      <c r="AG13" s="9">
        <v>0.98</v>
      </c>
      <c r="AH13" s="5">
        <v>1944.075</v>
      </c>
      <c r="AS13" s="5">
        <f t="shared" si="8"/>
        <v>1944.075</v>
      </c>
      <c r="AT13" s="11">
        <f t="shared" si="6"/>
        <v>0.60470550041952154</v>
      </c>
      <c r="AU13" s="5">
        <f t="shared" si="9"/>
        <v>604.70550041952151</v>
      </c>
    </row>
    <row r="14" spans="1:47" ht="15" thickTop="1" x14ac:dyDescent="0.3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32">
        <f t="shared" ref="K14:AU14" si="12">SUM(K3:K13)</f>
        <v>531.98</v>
      </c>
      <c r="L14" s="32">
        <f t="shared" si="12"/>
        <v>0</v>
      </c>
      <c r="M14" s="21">
        <f t="shared" si="12"/>
        <v>0</v>
      </c>
      <c r="N14" s="22">
        <f t="shared" si="12"/>
        <v>0</v>
      </c>
      <c r="O14" s="23">
        <f t="shared" si="12"/>
        <v>0</v>
      </c>
      <c r="P14" s="24">
        <f t="shared" si="12"/>
        <v>34.64</v>
      </c>
      <c r="Q14" s="23">
        <f t="shared" si="12"/>
        <v>85885.55</v>
      </c>
      <c r="R14" s="25">
        <f t="shared" si="12"/>
        <v>57.300000000000004</v>
      </c>
      <c r="S14" s="23">
        <f t="shared" si="12"/>
        <v>82046.4375</v>
      </c>
      <c r="T14" s="26">
        <f t="shared" si="12"/>
        <v>18.509999999999998</v>
      </c>
      <c r="U14" s="23">
        <f t="shared" si="12"/>
        <v>7947.7312500000007</v>
      </c>
      <c r="V14" s="20">
        <f t="shared" si="12"/>
        <v>415.44</v>
      </c>
      <c r="W14" s="23">
        <f t="shared" si="12"/>
        <v>142807.505</v>
      </c>
      <c r="X14" s="20">
        <f t="shared" si="12"/>
        <v>0</v>
      </c>
      <c r="Y14" s="23">
        <f t="shared" si="12"/>
        <v>0</v>
      </c>
      <c r="Z14" s="27">
        <f t="shared" si="12"/>
        <v>4.0599999999999996</v>
      </c>
      <c r="AA14" s="23">
        <f t="shared" si="12"/>
        <v>697.81249999999989</v>
      </c>
      <c r="AB14" s="28">
        <f t="shared" si="12"/>
        <v>1.0499999999999998</v>
      </c>
      <c r="AC14" s="23">
        <f t="shared" si="12"/>
        <v>162.09375</v>
      </c>
      <c r="AD14" s="20">
        <f t="shared" si="12"/>
        <v>0</v>
      </c>
      <c r="AE14" s="20">
        <f t="shared" si="12"/>
        <v>0</v>
      </c>
      <c r="AF14" s="23">
        <f t="shared" si="12"/>
        <v>0</v>
      </c>
      <c r="AG14" s="27">
        <f t="shared" si="12"/>
        <v>0.98</v>
      </c>
      <c r="AH14" s="23">
        <f t="shared" si="12"/>
        <v>1944.075</v>
      </c>
      <c r="AI14" s="20">
        <f t="shared" si="12"/>
        <v>0</v>
      </c>
      <c r="AJ14" s="23">
        <f t="shared" si="12"/>
        <v>0</v>
      </c>
      <c r="AK14" s="21">
        <f t="shared" si="12"/>
        <v>0</v>
      </c>
      <c r="AL14" s="23">
        <f t="shared" si="12"/>
        <v>0</v>
      </c>
      <c r="AM14" s="21">
        <f t="shared" si="12"/>
        <v>0</v>
      </c>
      <c r="AN14" s="23">
        <f t="shared" si="12"/>
        <v>0</v>
      </c>
      <c r="AO14" s="20">
        <f t="shared" si="12"/>
        <v>0</v>
      </c>
      <c r="AP14" s="23">
        <f t="shared" si="12"/>
        <v>0</v>
      </c>
      <c r="AQ14" s="20">
        <f t="shared" si="12"/>
        <v>0</v>
      </c>
      <c r="AR14" s="20">
        <f t="shared" si="12"/>
        <v>0</v>
      </c>
      <c r="AS14" s="23">
        <f t="shared" si="12"/>
        <v>321491.20500000002</v>
      </c>
      <c r="AT14" s="20">
        <f t="shared" si="12"/>
        <v>99.999999999999986</v>
      </c>
      <c r="AU14" s="23">
        <f t="shared" si="12"/>
        <v>99999.999999999985</v>
      </c>
    </row>
    <row r="17" spans="2:3" x14ac:dyDescent="0.3">
      <c r="B17" s="29" t="s">
        <v>71</v>
      </c>
      <c r="C17" s="1">
        <f>SUM(K14,L14)</f>
        <v>531.98</v>
      </c>
    </row>
  </sheetData>
  <conditionalFormatting sqref="I15:I44">
    <cfRule type="notContainsText" dxfId="3" priority="1" operator="notContains" text="#########">
      <formula>ISERROR(SEARCH("#########",I15))</formula>
    </cfRule>
  </conditionalFormatting>
  <conditionalFormatting sqref="J44">
    <cfRule type="notContainsText" dxfId="2" priority="31" operator="notContains" text="#########">
      <formula>ISERROR(SEARCH("#########",J44))</formula>
    </cfRule>
  </conditionalFormatting>
  <conditionalFormatting sqref="K38:L39">
    <cfRule type="notContainsText" dxfId="1" priority="40" operator="notContains" text="#########">
      <formula>ISERROR(SEARCH("#########",K38))</formula>
    </cfRule>
  </conditionalFormatting>
  <conditionalFormatting sqref="K41:L41">
    <cfRule type="notContainsText" dxfId="0" priority="44" operator="notContains" text="#########">
      <formula>ISERROR(SEARCH("#########",K41))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1" ma:contentTypeDescription="Create a new document." ma:contentTypeScope="" ma:versionID="31bad33a1fc5a2327ff37c1859ccea28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d44ec3023b9cc0725eedeedf8628a4c0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Props1.xml><?xml version="1.0" encoding="utf-8"?>
<ds:datastoreItem xmlns:ds="http://schemas.openxmlformats.org/officeDocument/2006/customXml" ds:itemID="{2FA710F8-0FC7-4F46-AA06-6C055AF96C6A}"/>
</file>

<file path=customXml/itemProps2.xml><?xml version="1.0" encoding="utf-8"?>
<ds:datastoreItem xmlns:ds="http://schemas.openxmlformats.org/officeDocument/2006/customXml" ds:itemID="{2F5CAB73-EAD4-4197-9604-AE689815C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660A5F-762F-45B3-9548-733B7F07B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Derek Ebertowski</cp:lastModifiedBy>
  <dcterms:created xsi:type="dcterms:W3CDTF">2024-08-02T16:53:05Z</dcterms:created>
  <dcterms:modified xsi:type="dcterms:W3CDTF">2025-04-07T16:30:34Z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</Properties>
</file>