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2overviewers.sharepoint.com/Shared Documents/H2Overviewers Master/Company Share/Murray County/Murray CD41 Improvement/"/>
    </mc:Choice>
  </mc:AlternateContent>
  <xr:revisionPtr revIDLastSave="11" documentId="8_{FC8CF727-F0F0-438E-8769-0DF83C880778}" xr6:coauthVersionLast="47" xr6:coauthVersionMax="47" xr10:uidLastSave="{6125693D-F9B5-40F3-A1AA-A8591E121B3C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Sheet1!$A$2:$AW$113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U110" i="1" l="1"/>
  <c r="AU109" i="1"/>
  <c r="AE110" i="1"/>
  <c r="AD110" i="1"/>
  <c r="L95" i="1"/>
  <c r="AU4" i="1" l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3" i="1"/>
  <c r="AT18" i="1" l="1"/>
  <c r="AS110" i="1"/>
  <c r="AG110" i="1"/>
  <c r="AT19" i="1"/>
  <c r="AT4" i="1" l="1"/>
  <c r="AT5" i="1"/>
  <c r="AT6" i="1"/>
  <c r="AT7" i="1"/>
  <c r="AT8" i="1"/>
  <c r="AT9" i="1"/>
  <c r="AT10" i="1"/>
  <c r="AT11" i="1"/>
  <c r="AT12" i="1"/>
  <c r="AT13" i="1"/>
  <c r="AT14" i="1"/>
  <c r="AT15" i="1"/>
  <c r="AT16" i="1"/>
  <c r="AT17" i="1"/>
  <c r="AT20" i="1"/>
  <c r="AT21" i="1"/>
  <c r="AT22" i="1"/>
  <c r="AT23" i="1"/>
  <c r="AT24" i="1"/>
  <c r="AT25" i="1"/>
  <c r="AT26" i="1"/>
  <c r="AT27" i="1"/>
  <c r="AT28" i="1"/>
  <c r="AT29" i="1"/>
  <c r="AT30" i="1"/>
  <c r="AT31" i="1"/>
  <c r="AT32" i="1"/>
  <c r="AT33" i="1"/>
  <c r="AT34" i="1"/>
  <c r="AT35" i="1"/>
  <c r="AT36" i="1"/>
  <c r="AT37" i="1"/>
  <c r="AT38" i="1"/>
  <c r="AT39" i="1"/>
  <c r="AT40" i="1"/>
  <c r="AT41" i="1"/>
  <c r="AT42" i="1"/>
  <c r="AT43" i="1"/>
  <c r="AT44" i="1"/>
  <c r="AT45" i="1"/>
  <c r="AT46" i="1"/>
  <c r="AT47" i="1"/>
  <c r="AT48" i="1"/>
  <c r="AT49" i="1"/>
  <c r="AT50" i="1"/>
  <c r="AT51" i="1"/>
  <c r="AT52" i="1"/>
  <c r="AT53" i="1"/>
  <c r="AT54" i="1"/>
  <c r="AT55" i="1"/>
  <c r="AT56" i="1"/>
  <c r="AT57" i="1"/>
  <c r="AT58" i="1"/>
  <c r="AT59" i="1"/>
  <c r="AT60" i="1"/>
  <c r="AT61" i="1"/>
  <c r="AT62" i="1"/>
  <c r="AT63" i="1"/>
  <c r="AT64" i="1"/>
  <c r="AT65" i="1"/>
  <c r="AT66" i="1"/>
  <c r="AT67" i="1"/>
  <c r="AT68" i="1"/>
  <c r="AT69" i="1"/>
  <c r="AT70" i="1"/>
  <c r="AT71" i="1"/>
  <c r="AT72" i="1"/>
  <c r="AT73" i="1"/>
  <c r="AT74" i="1"/>
  <c r="AT75" i="1"/>
  <c r="AT76" i="1"/>
  <c r="AT77" i="1"/>
  <c r="AT78" i="1"/>
  <c r="AT79" i="1"/>
  <c r="AT80" i="1"/>
  <c r="AT81" i="1"/>
  <c r="AT82" i="1"/>
  <c r="AT83" i="1"/>
  <c r="AT84" i="1"/>
  <c r="AT85" i="1"/>
  <c r="AT86" i="1"/>
  <c r="AT87" i="1"/>
  <c r="AT88" i="1"/>
  <c r="AT89" i="1"/>
  <c r="AT90" i="1"/>
  <c r="AT91" i="1"/>
  <c r="AT92" i="1"/>
  <c r="AT93" i="1"/>
  <c r="AT94" i="1"/>
  <c r="AT95" i="1"/>
  <c r="AT96" i="1"/>
  <c r="AT97" i="1"/>
  <c r="AT98" i="1"/>
  <c r="AT99" i="1"/>
  <c r="AT100" i="1"/>
  <c r="AT101" i="1"/>
  <c r="AT102" i="1"/>
  <c r="AT103" i="1"/>
  <c r="AT104" i="1"/>
  <c r="AT105" i="1"/>
  <c r="AT106" i="1"/>
  <c r="AT107" i="1"/>
  <c r="AT108" i="1"/>
  <c r="AT109" i="1"/>
  <c r="AT111" i="1"/>
  <c r="AT112" i="1"/>
  <c r="AT113" i="1"/>
  <c r="AT3" i="1"/>
  <c r="AT110" i="1" l="1"/>
  <c r="AQ110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AR60" i="1"/>
  <c r="AR61" i="1"/>
  <c r="AR62" i="1"/>
  <c r="AR63" i="1"/>
  <c r="AR64" i="1"/>
  <c r="AR65" i="1"/>
  <c r="AR66" i="1"/>
  <c r="AR67" i="1"/>
  <c r="AR68" i="1"/>
  <c r="AR69" i="1"/>
  <c r="AR70" i="1"/>
  <c r="AR71" i="1"/>
  <c r="AR72" i="1"/>
  <c r="AR73" i="1"/>
  <c r="AR74" i="1"/>
  <c r="AR75" i="1"/>
  <c r="AR76" i="1"/>
  <c r="AR77" i="1"/>
  <c r="AR78" i="1"/>
  <c r="AR79" i="1"/>
  <c r="AR80" i="1"/>
  <c r="AR81" i="1"/>
  <c r="AR82" i="1"/>
  <c r="AR83" i="1"/>
  <c r="AR84" i="1"/>
  <c r="AR85" i="1"/>
  <c r="AR86" i="1"/>
  <c r="AR87" i="1"/>
  <c r="AR88" i="1"/>
  <c r="AR89" i="1"/>
  <c r="AR90" i="1"/>
  <c r="AR91" i="1"/>
  <c r="AR92" i="1"/>
  <c r="AR93" i="1"/>
  <c r="AR94" i="1"/>
  <c r="AR95" i="1"/>
  <c r="AR96" i="1"/>
  <c r="AR97" i="1"/>
  <c r="AR98" i="1"/>
  <c r="AR99" i="1"/>
  <c r="AR100" i="1"/>
  <c r="AR101" i="1"/>
  <c r="AR102" i="1"/>
  <c r="AR103" i="1"/>
  <c r="AR104" i="1"/>
  <c r="AR105" i="1"/>
  <c r="AR106" i="1"/>
  <c r="AR107" i="1"/>
  <c r="AR108" i="1"/>
  <c r="AR109" i="1"/>
  <c r="AR3" i="1"/>
  <c r="L19" i="1"/>
  <c r="K19" i="1"/>
  <c r="L18" i="1"/>
  <c r="K18" i="1"/>
  <c r="L17" i="1"/>
  <c r="K17" i="1"/>
  <c r="K15" i="1"/>
  <c r="L15" i="1"/>
  <c r="K16" i="1"/>
  <c r="L16" i="1"/>
  <c r="AR110" i="1" l="1"/>
  <c r="P38" i="1"/>
  <c r="T110" i="1" l="1"/>
  <c r="U110" i="1"/>
  <c r="AB110" i="1"/>
  <c r="M110" i="1"/>
  <c r="N110" i="1"/>
  <c r="O110" i="1"/>
  <c r="P110" i="1"/>
  <c r="Q110" i="1"/>
  <c r="R110" i="1"/>
  <c r="S110" i="1"/>
  <c r="Z110" i="1"/>
  <c r="AA110" i="1"/>
  <c r="AC110" i="1"/>
  <c r="AF110" i="1"/>
  <c r="AL110" i="1"/>
  <c r="AN110" i="1"/>
  <c r="AP110" i="1"/>
  <c r="AV97" i="1" l="1"/>
  <c r="AW97" i="1" s="1"/>
  <c r="AV91" i="1"/>
  <c r="AW91" i="1" s="1"/>
  <c r="AV56" i="1"/>
  <c r="AW56" i="1" s="1"/>
  <c r="AV18" i="1"/>
  <c r="AW18" i="1" s="1"/>
  <c r="AV19" i="1"/>
  <c r="AW19" i="1" s="1"/>
  <c r="AV17" i="1"/>
  <c r="AW17" i="1" s="1"/>
  <c r="AV41" i="1"/>
  <c r="AW41" i="1" s="1"/>
  <c r="AV67" i="1"/>
  <c r="AW67" i="1" s="1"/>
  <c r="AV81" i="1"/>
  <c r="AW81" i="1" s="1"/>
  <c r="AV61" i="1"/>
  <c r="AW61" i="1" s="1"/>
  <c r="AV87" i="1"/>
  <c r="AW87" i="1" s="1"/>
  <c r="AV89" i="1"/>
  <c r="AW89" i="1" s="1"/>
  <c r="AV62" i="1"/>
  <c r="AW62" i="1" s="1"/>
  <c r="AV38" i="1"/>
  <c r="AW38" i="1" s="1"/>
  <c r="AV16" i="1"/>
  <c r="AW16" i="1" s="1"/>
  <c r="AV52" i="1"/>
  <c r="AW52" i="1" s="1"/>
  <c r="AV14" i="1"/>
  <c r="AW14" i="1" s="1"/>
  <c r="AV21" i="1"/>
  <c r="AW21" i="1" s="1"/>
  <c r="AV45" i="1"/>
  <c r="AW45" i="1" s="1"/>
  <c r="AV69" i="1"/>
  <c r="AW69" i="1" s="1"/>
  <c r="AV85" i="1"/>
  <c r="AW85" i="1" s="1"/>
  <c r="AV63" i="1"/>
  <c r="AW63" i="1" s="1"/>
  <c r="AV86" i="1"/>
  <c r="AW86" i="1" s="1"/>
  <c r="AV58" i="1"/>
  <c r="AW58" i="1" s="1"/>
  <c r="AV34" i="1"/>
  <c r="AW34" i="1" s="1"/>
  <c r="AV12" i="1"/>
  <c r="AW12" i="1" s="1"/>
  <c r="AV23" i="1"/>
  <c r="AW23" i="1" s="1"/>
  <c r="AV73" i="1"/>
  <c r="AW73" i="1" s="1"/>
  <c r="AV94" i="1"/>
  <c r="AW94" i="1" s="1"/>
  <c r="AV82" i="1"/>
  <c r="AW82" i="1" s="1"/>
  <c r="AV30" i="1"/>
  <c r="AW30" i="1" s="1"/>
  <c r="AV103" i="1"/>
  <c r="AW103" i="1" s="1"/>
  <c r="AV5" i="1"/>
  <c r="AW5" i="1" s="1"/>
  <c r="AV49" i="1"/>
  <c r="AW49" i="1" s="1"/>
  <c r="AV70" i="1"/>
  <c r="AW70" i="1" s="1"/>
  <c r="AV60" i="1"/>
  <c r="AW60" i="1" s="1"/>
  <c r="AV79" i="1"/>
  <c r="AW79" i="1" s="1"/>
  <c r="AV66" i="1"/>
  <c r="AW66" i="1" s="1"/>
  <c r="AV84" i="1"/>
  <c r="AW84" i="1" s="1"/>
  <c r="AV33" i="1"/>
  <c r="AW33" i="1" s="1"/>
  <c r="AV107" i="1"/>
  <c r="AW107" i="1" s="1"/>
  <c r="AV104" i="1"/>
  <c r="AW104" i="1" s="1"/>
  <c r="AV8" i="1"/>
  <c r="AW8" i="1" s="1"/>
  <c r="AV32" i="1"/>
  <c r="AW32" i="1" s="1"/>
  <c r="AV31" i="1"/>
  <c r="AW31" i="1" s="1"/>
  <c r="AV102" i="1"/>
  <c r="AW102" i="1" s="1"/>
  <c r="AV46" i="1"/>
  <c r="AW46" i="1" s="1"/>
  <c r="AV28" i="1"/>
  <c r="AW28" i="1" s="1"/>
  <c r="AV13" i="1"/>
  <c r="AW13" i="1" s="1"/>
  <c r="AV53" i="1"/>
  <c r="AW53" i="1" s="1"/>
  <c r="AV92" i="1"/>
  <c r="AW92" i="1" s="1"/>
  <c r="AV99" i="1"/>
  <c r="AW99" i="1" s="1"/>
  <c r="AV80" i="1"/>
  <c r="AW80" i="1" s="1"/>
  <c r="AV44" i="1"/>
  <c r="AW44" i="1" s="1"/>
  <c r="AV10" i="1"/>
  <c r="AW10" i="1" s="1"/>
  <c r="AV37" i="1"/>
  <c r="AW37" i="1" s="1"/>
  <c r="AV47" i="1"/>
  <c r="AW47" i="1" s="1"/>
  <c r="AV11" i="1"/>
  <c r="AW11" i="1" s="1"/>
  <c r="AV54" i="1"/>
  <c r="AW54" i="1" s="1"/>
  <c r="AV6" i="1"/>
  <c r="AW6" i="1" s="1"/>
  <c r="AV77" i="1"/>
  <c r="AW77" i="1" s="1"/>
  <c r="AV9" i="1"/>
  <c r="AW9" i="1" s="1"/>
  <c r="AV35" i="1"/>
  <c r="AW35" i="1" s="1"/>
  <c r="AV93" i="1"/>
  <c r="AW93" i="1" s="1"/>
  <c r="AV20" i="1"/>
  <c r="AW20" i="1" s="1"/>
  <c r="AV106" i="1"/>
  <c r="AW106" i="1" s="1"/>
  <c r="AV76" i="1"/>
  <c r="AW76" i="1" s="1"/>
  <c r="AV36" i="1"/>
  <c r="AW36" i="1" s="1"/>
  <c r="AV90" i="1"/>
  <c r="AW90" i="1" s="1"/>
  <c r="AV43" i="1"/>
  <c r="AW43" i="1" s="1"/>
  <c r="AV26" i="1"/>
  <c r="AW26" i="1" s="1"/>
  <c r="AV55" i="1"/>
  <c r="AW55" i="1" s="1"/>
  <c r="AV75" i="1"/>
  <c r="AW75" i="1" s="1"/>
  <c r="AV39" i="1"/>
  <c r="AW39" i="1" s="1"/>
  <c r="AV105" i="1"/>
  <c r="AW105" i="1" s="1"/>
  <c r="AV101" i="1"/>
  <c r="AW101" i="1" s="1"/>
  <c r="AV74" i="1"/>
  <c r="AW74" i="1" s="1"/>
  <c r="AV50" i="1"/>
  <c r="AW50" i="1" s="1"/>
  <c r="AV4" i="1"/>
  <c r="AW4" i="1" s="1"/>
  <c r="AV68" i="1"/>
  <c r="AW68" i="1" s="1"/>
  <c r="AV59" i="1"/>
  <c r="AW59" i="1" s="1"/>
  <c r="AV95" i="1"/>
  <c r="AW95" i="1" s="1"/>
  <c r="AV24" i="1"/>
  <c r="AW24" i="1" s="1"/>
  <c r="AV100" i="1"/>
  <c r="AW100" i="1" s="1"/>
  <c r="AV65" i="1"/>
  <c r="AW65" i="1" s="1"/>
  <c r="AV42" i="1"/>
  <c r="AW42" i="1" s="1"/>
  <c r="AV78" i="1"/>
  <c r="AW78" i="1" s="1"/>
  <c r="AV51" i="1"/>
  <c r="AW51" i="1" s="1"/>
  <c r="AV40" i="1"/>
  <c r="AW40" i="1" s="1"/>
  <c r="AV48" i="1"/>
  <c r="AW48" i="1" s="1"/>
  <c r="AV57" i="1"/>
  <c r="AW57" i="1" s="1"/>
  <c r="AV109" i="1"/>
  <c r="AW109" i="1" s="1"/>
  <c r="AV108" i="1"/>
  <c r="AW108" i="1" s="1"/>
  <c r="AV25" i="1"/>
  <c r="AW25" i="1" s="1"/>
  <c r="AV98" i="1"/>
  <c r="AW98" i="1" s="1"/>
  <c r="AV29" i="1"/>
  <c r="AW29" i="1" s="1"/>
  <c r="AV64" i="1"/>
  <c r="AW64" i="1" s="1"/>
  <c r="AV72" i="1"/>
  <c r="AW72" i="1" s="1"/>
  <c r="AV27" i="1"/>
  <c r="AW27" i="1" s="1"/>
  <c r="AV7" i="1"/>
  <c r="AW7" i="1" s="1"/>
  <c r="AV71" i="1"/>
  <c r="AW71" i="1" s="1"/>
  <c r="AV96" i="1"/>
  <c r="AW96" i="1" s="1"/>
  <c r="AV15" i="1"/>
  <c r="AW15" i="1" s="1"/>
  <c r="AV88" i="1"/>
  <c r="AW88" i="1" s="1"/>
  <c r="AV83" i="1"/>
  <c r="AW83" i="1" s="1"/>
  <c r="AV22" i="1"/>
  <c r="AW22" i="1" s="1"/>
  <c r="K103" i="1"/>
  <c r="L103" i="1"/>
  <c r="K104" i="1"/>
  <c r="L104" i="1"/>
  <c r="K105" i="1"/>
  <c r="L105" i="1"/>
  <c r="K106" i="1"/>
  <c r="L106" i="1"/>
  <c r="K107" i="1"/>
  <c r="L107" i="1"/>
  <c r="K108" i="1"/>
  <c r="L108" i="1"/>
  <c r="K109" i="1"/>
  <c r="L109" i="1"/>
  <c r="AM5" i="1" l="1"/>
  <c r="AM6" i="1"/>
  <c r="AM7" i="1"/>
  <c r="AM8" i="1"/>
  <c r="AM9" i="1"/>
  <c r="AM10" i="1"/>
  <c r="AM11" i="1"/>
  <c r="AM13" i="1"/>
  <c r="AM14" i="1"/>
  <c r="AM24" i="1"/>
  <c r="AM25" i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M39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52" i="1"/>
  <c r="AM53" i="1"/>
  <c r="AM54" i="1"/>
  <c r="AM55" i="1"/>
  <c r="AM56" i="1"/>
  <c r="AM57" i="1"/>
  <c r="AM58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81" i="1"/>
  <c r="AM82" i="1"/>
  <c r="AM83" i="1"/>
  <c r="AM84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5" i="1"/>
  <c r="AM4" i="1"/>
  <c r="AM110" i="1" l="1"/>
  <c r="AK110" i="1"/>
  <c r="AJ110" i="1"/>
  <c r="AI110" i="1"/>
  <c r="AH110" i="1"/>
  <c r="Y110" i="1"/>
  <c r="X110" i="1"/>
  <c r="W110" i="1"/>
  <c r="V110" i="1"/>
  <c r="AO102" i="1"/>
  <c r="L102" i="1"/>
  <c r="K102" i="1"/>
  <c r="AO101" i="1"/>
  <c r="L101" i="1"/>
  <c r="K101" i="1"/>
  <c r="AO100" i="1"/>
  <c r="L100" i="1"/>
  <c r="K100" i="1"/>
  <c r="AO99" i="1"/>
  <c r="L99" i="1"/>
  <c r="K99" i="1"/>
  <c r="AO98" i="1"/>
  <c r="L98" i="1"/>
  <c r="K98" i="1"/>
  <c r="AO97" i="1"/>
  <c r="L97" i="1"/>
  <c r="K97" i="1"/>
  <c r="AO96" i="1"/>
  <c r="L96" i="1"/>
  <c r="K96" i="1"/>
  <c r="AO95" i="1"/>
  <c r="K95" i="1"/>
  <c r="AO94" i="1"/>
  <c r="L94" i="1"/>
  <c r="K94" i="1"/>
  <c r="AO93" i="1"/>
  <c r="L93" i="1"/>
  <c r="K93" i="1"/>
  <c r="AO92" i="1"/>
  <c r="L92" i="1"/>
  <c r="K92" i="1"/>
  <c r="AO91" i="1"/>
  <c r="L91" i="1"/>
  <c r="K91" i="1"/>
  <c r="AO90" i="1"/>
  <c r="L90" i="1"/>
  <c r="K90" i="1"/>
  <c r="AO89" i="1"/>
  <c r="L89" i="1"/>
  <c r="K89" i="1"/>
  <c r="AO88" i="1"/>
  <c r="L88" i="1"/>
  <c r="K88" i="1"/>
  <c r="AO87" i="1"/>
  <c r="L87" i="1"/>
  <c r="K87" i="1"/>
  <c r="AO86" i="1"/>
  <c r="L86" i="1"/>
  <c r="K86" i="1"/>
  <c r="AO85" i="1"/>
  <c r="L85" i="1"/>
  <c r="K85" i="1"/>
  <c r="AO84" i="1"/>
  <c r="L84" i="1"/>
  <c r="K84" i="1"/>
  <c r="AO83" i="1"/>
  <c r="L83" i="1"/>
  <c r="K83" i="1"/>
  <c r="AO82" i="1"/>
  <c r="L82" i="1"/>
  <c r="K82" i="1"/>
  <c r="AO81" i="1"/>
  <c r="L81" i="1"/>
  <c r="K81" i="1"/>
  <c r="AO80" i="1"/>
  <c r="L80" i="1"/>
  <c r="K80" i="1"/>
  <c r="AO79" i="1"/>
  <c r="L79" i="1"/>
  <c r="K79" i="1"/>
  <c r="AO78" i="1"/>
  <c r="L78" i="1"/>
  <c r="K78" i="1"/>
  <c r="AO77" i="1"/>
  <c r="L77" i="1"/>
  <c r="K77" i="1"/>
  <c r="AO76" i="1"/>
  <c r="L76" i="1"/>
  <c r="K76" i="1"/>
  <c r="AO75" i="1"/>
  <c r="L75" i="1"/>
  <c r="K75" i="1"/>
  <c r="AO74" i="1"/>
  <c r="L74" i="1"/>
  <c r="K74" i="1"/>
  <c r="AO73" i="1"/>
  <c r="L73" i="1"/>
  <c r="K73" i="1"/>
  <c r="AO72" i="1"/>
  <c r="L72" i="1"/>
  <c r="K72" i="1"/>
  <c r="AO71" i="1"/>
  <c r="L71" i="1"/>
  <c r="K71" i="1"/>
  <c r="AO70" i="1"/>
  <c r="L70" i="1"/>
  <c r="K70" i="1"/>
  <c r="AO69" i="1"/>
  <c r="L69" i="1"/>
  <c r="K69" i="1"/>
  <c r="AO68" i="1"/>
  <c r="L68" i="1"/>
  <c r="K68" i="1"/>
  <c r="AO67" i="1"/>
  <c r="L67" i="1"/>
  <c r="K67" i="1"/>
  <c r="AO66" i="1"/>
  <c r="L66" i="1"/>
  <c r="K66" i="1"/>
  <c r="AO65" i="1"/>
  <c r="L65" i="1"/>
  <c r="K65" i="1"/>
  <c r="AO64" i="1"/>
  <c r="L64" i="1"/>
  <c r="K64" i="1"/>
  <c r="AO63" i="1"/>
  <c r="L63" i="1"/>
  <c r="K63" i="1"/>
  <c r="AO62" i="1"/>
  <c r="L62" i="1"/>
  <c r="K62" i="1"/>
  <c r="AO61" i="1"/>
  <c r="L61" i="1"/>
  <c r="K61" i="1"/>
  <c r="AO60" i="1"/>
  <c r="L60" i="1"/>
  <c r="K60" i="1"/>
  <c r="AO59" i="1"/>
  <c r="L59" i="1"/>
  <c r="K59" i="1"/>
  <c r="AO58" i="1"/>
  <c r="L58" i="1"/>
  <c r="K58" i="1"/>
  <c r="AO57" i="1"/>
  <c r="L57" i="1"/>
  <c r="K57" i="1"/>
  <c r="AO56" i="1"/>
  <c r="L56" i="1"/>
  <c r="K56" i="1"/>
  <c r="AO55" i="1"/>
  <c r="L55" i="1"/>
  <c r="K55" i="1"/>
  <c r="AO54" i="1"/>
  <c r="L54" i="1"/>
  <c r="K54" i="1"/>
  <c r="AO53" i="1"/>
  <c r="L53" i="1"/>
  <c r="K53" i="1"/>
  <c r="AO52" i="1"/>
  <c r="L52" i="1"/>
  <c r="K52" i="1"/>
  <c r="AO51" i="1"/>
  <c r="L51" i="1"/>
  <c r="K51" i="1"/>
  <c r="AO50" i="1"/>
  <c r="L50" i="1"/>
  <c r="K50" i="1"/>
  <c r="AO49" i="1"/>
  <c r="L49" i="1"/>
  <c r="K49" i="1"/>
  <c r="AO48" i="1"/>
  <c r="L48" i="1"/>
  <c r="K48" i="1"/>
  <c r="AO47" i="1"/>
  <c r="L47" i="1"/>
  <c r="K47" i="1"/>
  <c r="AO46" i="1"/>
  <c r="L46" i="1"/>
  <c r="K46" i="1"/>
  <c r="AO45" i="1"/>
  <c r="L45" i="1"/>
  <c r="K45" i="1"/>
  <c r="AO44" i="1"/>
  <c r="L44" i="1"/>
  <c r="K44" i="1"/>
  <c r="AO43" i="1"/>
  <c r="L43" i="1"/>
  <c r="K43" i="1"/>
  <c r="AO42" i="1"/>
  <c r="L42" i="1"/>
  <c r="K42" i="1"/>
  <c r="AO41" i="1"/>
  <c r="L41" i="1"/>
  <c r="K41" i="1"/>
  <c r="AO40" i="1"/>
  <c r="L40" i="1"/>
  <c r="K40" i="1"/>
  <c r="AO39" i="1"/>
  <c r="L39" i="1"/>
  <c r="K39" i="1"/>
  <c r="AO38" i="1"/>
  <c r="L38" i="1"/>
  <c r="K38" i="1"/>
  <c r="AO37" i="1"/>
  <c r="L37" i="1"/>
  <c r="K37" i="1"/>
  <c r="AO36" i="1"/>
  <c r="L36" i="1"/>
  <c r="K36" i="1"/>
  <c r="AO35" i="1"/>
  <c r="L35" i="1"/>
  <c r="K35" i="1"/>
  <c r="AO34" i="1"/>
  <c r="L34" i="1"/>
  <c r="K34" i="1"/>
  <c r="AO33" i="1"/>
  <c r="L33" i="1"/>
  <c r="K33" i="1"/>
  <c r="AO32" i="1"/>
  <c r="L32" i="1"/>
  <c r="K32" i="1"/>
  <c r="AO31" i="1"/>
  <c r="L31" i="1"/>
  <c r="K31" i="1"/>
  <c r="AO30" i="1"/>
  <c r="L30" i="1"/>
  <c r="K30" i="1"/>
  <c r="AO29" i="1"/>
  <c r="L29" i="1"/>
  <c r="K29" i="1"/>
  <c r="AO28" i="1"/>
  <c r="L28" i="1"/>
  <c r="K28" i="1"/>
  <c r="AO27" i="1"/>
  <c r="L27" i="1"/>
  <c r="K27" i="1"/>
  <c r="AO26" i="1"/>
  <c r="L26" i="1"/>
  <c r="K26" i="1"/>
  <c r="AO25" i="1"/>
  <c r="L25" i="1"/>
  <c r="K25" i="1"/>
  <c r="AO24" i="1"/>
  <c r="L24" i="1"/>
  <c r="K24" i="1"/>
  <c r="AO23" i="1"/>
  <c r="L23" i="1"/>
  <c r="K23" i="1"/>
  <c r="AO22" i="1"/>
  <c r="L22" i="1"/>
  <c r="K22" i="1"/>
  <c r="AO21" i="1"/>
  <c r="L21" i="1"/>
  <c r="K21" i="1"/>
  <c r="AO20" i="1"/>
  <c r="L20" i="1"/>
  <c r="K20" i="1"/>
  <c r="AO14" i="1"/>
  <c r="L14" i="1"/>
  <c r="K14" i="1"/>
  <c r="AO13" i="1"/>
  <c r="L13" i="1"/>
  <c r="K13" i="1"/>
  <c r="AO12" i="1"/>
  <c r="L12" i="1"/>
  <c r="K12" i="1"/>
  <c r="AO11" i="1"/>
  <c r="L11" i="1"/>
  <c r="K11" i="1"/>
  <c r="L3" i="1"/>
  <c r="K3" i="1"/>
  <c r="AO10" i="1"/>
  <c r="L10" i="1"/>
  <c r="K10" i="1"/>
  <c r="AO9" i="1"/>
  <c r="L9" i="1"/>
  <c r="K9" i="1"/>
  <c r="AO8" i="1"/>
  <c r="L8" i="1"/>
  <c r="K8" i="1"/>
  <c r="AO7" i="1"/>
  <c r="L7" i="1"/>
  <c r="K7" i="1"/>
  <c r="AO6" i="1"/>
  <c r="L6" i="1"/>
  <c r="K6" i="1"/>
  <c r="AO5" i="1"/>
  <c r="L5" i="1"/>
  <c r="K5" i="1"/>
  <c r="AO4" i="1"/>
  <c r="L4" i="1"/>
  <c r="K4" i="1"/>
  <c r="L110" i="1" l="1"/>
  <c r="AO110" i="1"/>
  <c r="K110" i="1"/>
  <c r="AV3" i="1"/>
  <c r="AV110" i="1" l="1"/>
  <c r="C113" i="1"/>
  <c r="AW3" i="1"/>
  <c r="AW110" i="1" s="1"/>
</calcChain>
</file>

<file path=xl/sharedStrings.xml><?xml version="1.0" encoding="utf-8"?>
<sst xmlns="http://schemas.openxmlformats.org/spreadsheetml/2006/main" count="568" uniqueCount="184">
  <si>
    <t>$1.00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</si>
  <si>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</si>
  <si>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</si>
  <si>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</si>
  <si>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</si>
  <si>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</si>
  <si>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</si>
  <si>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</si>
  <si>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</si>
  <si>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</si>
  <si>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</si>
  <si>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
BENEFITTED
ACRES</t>
  </si>
  <si>
    <t>ACRES IN
WATERSHED
NOT
BENEFITTED</t>
  </si>
  <si>
    <t>NONCONVERTED
WETLAND ACRES</t>
  </si>
  <si>
    <t>RED =
CLASS 1
BENEFIT</t>
  </si>
  <si>
    <t>YELLOW =
CLASS 2
BENEFIT</t>
  </si>
  <si>
    <t>GREEN =
CLASS 3
BENEFIT</t>
  </si>
  <si>
    <t>BLUE =
CLASS 4
BENEFIT</t>
  </si>
  <si>
    <t>URBAN
RESIDENTIAL
ACRES</t>
  </si>
  <si>
    <t>URBAN
RESIDENTIAL
BENEFIT</t>
  </si>
  <si>
    <t>INDUSTRIAL
ACRES</t>
  </si>
  <si>
    <t>INDUSTRIAL
BENEFIT</t>
  </si>
  <si>
    <t>RESIDENTIAL
ACRES</t>
  </si>
  <si>
    <t>RESIDENTIAL
BENEFIT</t>
  </si>
  <si>
    <t>WOODLOT
ACRES</t>
  </si>
  <si>
    <t>WOODLOT
BENEFIT</t>
  </si>
  <si>
    <t>FEDERAL LAND ACRES</t>
  </si>
  <si>
    <t>ROAD BENEFIT</t>
  </si>
  <si>
    <t>RECREATIONAL
TRAIL ACRES</t>
  </si>
  <si>
    <t>RECREATIONAL
TRAIL BENEFIT</t>
  </si>
  <si>
    <t>CLASS A
GRASS
STRIP
ACRES</t>
  </si>
  <si>
    <t>CLASS A
GRASS
STRIP
DAMAGES</t>
  </si>
  <si>
    <t>CLASS B
GRASS
STRIP
ACRES</t>
  </si>
  <si>
    <t>CLASS B
GRASS
STRIP
DAMAGES</t>
  </si>
  <si>
    <t>WETLAND
BUFFER
STRIP</t>
  </si>
  <si>
    <t>WETLAND BUFFER
STRIP DAMAGES</t>
  </si>
  <si>
    <t>DITCH
ACRES</t>
  </si>
  <si>
    <t>TOTAL PARCEL BENEFITS</t>
  </si>
  <si>
    <t>PERCENT TOTAL BENEFITS</t>
  </si>
  <si>
    <t>NOTIONAL ASSESSMENT ON $100,000 REPAIR</t>
  </si>
  <si>
    <t>14-014-0040</t>
  </si>
  <si>
    <t>NWNW</t>
  </si>
  <si>
    <t>SWNW</t>
  </si>
  <si>
    <t>14-014-0060</t>
  </si>
  <si>
    <t>SESW</t>
  </si>
  <si>
    <t>NWSW</t>
  </si>
  <si>
    <t>SWSW</t>
  </si>
  <si>
    <t>14-014-0070</t>
  </si>
  <si>
    <t>14-010-0010</t>
  </si>
  <si>
    <t>NENW</t>
  </si>
  <si>
    <t>14-015-0020</t>
  </si>
  <si>
    <t>NENE</t>
  </si>
  <si>
    <t>NWNE</t>
  </si>
  <si>
    <t>SENE</t>
  </si>
  <si>
    <t>SWNE</t>
  </si>
  <si>
    <t>14-015-0030</t>
  </si>
  <si>
    <t>NESW</t>
  </si>
  <si>
    <t>NWSE</t>
  </si>
  <si>
    <t>NESE</t>
  </si>
  <si>
    <t>14-015-0031</t>
  </si>
  <si>
    <t>SENW</t>
  </si>
  <si>
    <t>SWSE</t>
  </si>
  <si>
    <t>SESE</t>
  </si>
  <si>
    <t>14-015-0040</t>
  </si>
  <si>
    <t>14-021-0011</t>
  </si>
  <si>
    <t>14-022-0010</t>
  </si>
  <si>
    <t>14-022-0020</t>
  </si>
  <si>
    <t>14-022-0021</t>
  </si>
  <si>
    <t>14-022-0030</t>
  </si>
  <si>
    <t>14-022-0031</t>
  </si>
  <si>
    <t>14-023-0010</t>
  </si>
  <si>
    <t>14-023-0020</t>
  </si>
  <si>
    <t>14-023-0021</t>
  </si>
  <si>
    <t>14-023-0040</t>
  </si>
  <si>
    <t>14-026-0030</t>
  </si>
  <si>
    <t>14-027-0010</t>
  </si>
  <si>
    <t>14-027-0011</t>
  </si>
  <si>
    <t>14-027-0020</t>
  </si>
  <si>
    <t>14-027-0030</t>
  </si>
  <si>
    <t>14-027-0040</t>
  </si>
  <si>
    <t>14-027-0050</t>
  </si>
  <si>
    <t>14-027-0060</t>
  </si>
  <si>
    <t>14-027-0061</t>
  </si>
  <si>
    <t>14-027-0062</t>
  </si>
  <si>
    <t>14-027-0070</t>
  </si>
  <si>
    <t>14-027-0071</t>
  </si>
  <si>
    <t>14-028-0010</t>
  </si>
  <si>
    <t>14-028-0020</t>
  </si>
  <si>
    <t>14-028-0070</t>
  </si>
  <si>
    <t>14-034-0010</t>
  </si>
  <si>
    <t>14-034-0040</t>
  </si>
  <si>
    <t>TOTAL WATERSHED ACRES:</t>
  </si>
  <si>
    <t>CLASS1
ACRES</t>
  </si>
  <si>
    <t>CLASS2
ACRES</t>
  </si>
  <si>
    <t>CLASS3
ACRES</t>
  </si>
  <si>
    <t>CLASS4
ACRES</t>
  </si>
  <si>
    <t>ROAD
ACRES</t>
  </si>
  <si>
    <t>MURRAY COUNTY ROADS</t>
  </si>
  <si>
    <t>LOWVILLE TWP. ROADS</t>
  </si>
  <si>
    <t>HADLEY MN 56151</t>
  </si>
  <si>
    <t>OCONOMOWOC WI 53066</t>
  </si>
  <si>
    <t>HADLEY MN 56151-2054</t>
  </si>
  <si>
    <t>HADLEY MN 56151-2029</t>
  </si>
  <si>
    <t>CHANDLER MN 56122</t>
  </si>
  <si>
    <t>SLAYTON MN 56172-1935</t>
  </si>
  <si>
    <t>WINDOM MN 56101</t>
  </si>
  <si>
    <t>SLAYTON MN 56172</t>
  </si>
  <si>
    <t>LAKE WILSON MN 56151</t>
  </si>
  <si>
    <t>LAKEFIELD MN 56150</t>
  </si>
  <si>
    <t>LAKE WILSON MN 56151-1049</t>
  </si>
  <si>
    <t>WHITE BEAR LAKE MN 55110</t>
  </si>
  <si>
    <t>SLAYTON MN 56172-1855</t>
  </si>
  <si>
    <t>HARRISBURG SD 57032</t>
  </si>
  <si>
    <t>HADLEY MN 56151-2035</t>
  </si>
  <si>
    <t>MINNEAPOLIS MN 55405-2465</t>
  </si>
  <si>
    <t>W 2193 WASHINGTON RD</t>
  </si>
  <si>
    <t>1053 120TH AVE</t>
  </si>
  <si>
    <t>1557 100TH AVE</t>
  </si>
  <si>
    <t>111 RYAN AVE</t>
  </si>
  <si>
    <t>1659 191ST ST</t>
  </si>
  <si>
    <t>2700 KALASH RD</t>
  </si>
  <si>
    <t>3245 HOLLY CIRCLE</t>
  </si>
  <si>
    <t>1238 40TH AVE</t>
  </si>
  <si>
    <t>44881 760TH ST</t>
  </si>
  <si>
    <t>446 111TH ST</t>
  </si>
  <si>
    <t>3374 GLEN OAKS AVE</t>
  </si>
  <si>
    <t>340 CENTER AVE</t>
  </si>
  <si>
    <t>1357 90TH AVE</t>
  </si>
  <si>
    <t>47890 DREW ST</t>
  </si>
  <si>
    <t>782 131ST ST</t>
  </si>
  <si>
    <t>1636 W 25TH ST</t>
  </si>
  <si>
    <t>DEBOOM LIVING TRUST</t>
  </si>
  <si>
    <t>BULDHAUPT 5GEN LLC</t>
  </si>
  <si>
    <t>CO RD 77 / 141ST ST</t>
  </si>
  <si>
    <t>100TH AVE</t>
  </si>
  <si>
    <t>131ST ST</t>
  </si>
  <si>
    <t>151ST ST</t>
  </si>
  <si>
    <t>90TH AVE</t>
  </si>
  <si>
    <t>3051 20TH STREET</t>
  </si>
  <si>
    <t>700 NORMAL AVE</t>
  </si>
  <si>
    <t>LAKE WILSON  MN 56151</t>
  </si>
  <si>
    <t>JOHANSEN/CRAIG &amp; LINDA L/TRUSTS</t>
  </si>
  <si>
    <t>PEARSON/DEAN E &amp; PENNY L/TRUSTS</t>
  </si>
  <si>
    <t>1024 166TH ST</t>
  </si>
  <si>
    <t>REEMTSMA/MICHAEL &amp; JONI</t>
  </si>
  <si>
    <t>MILLER/TODD &amp; JOAN</t>
  </si>
  <si>
    <t>1825 110TH AVE</t>
  </si>
  <si>
    <t>BALATON MN 56115-1147</t>
  </si>
  <si>
    <t>JOHANSEN/CRAIG &amp; LINDA K/TRUSTS</t>
  </si>
  <si>
    <t>STAAB/DANIEL &amp; SHARON/TRUST</t>
  </si>
  <si>
    <t>MARBLE/BARBARA/ET AL (3)</t>
  </si>
  <si>
    <t>FRESK/STEVEN G &amp; LAURA L</t>
  </si>
  <si>
    <t>FRESK/STEVEN &amp; LAURA</t>
  </si>
  <si>
    <t>SWANJORD/EVELYN/TRUST ET AL (3)</t>
  </si>
  <si>
    <t>BYERS/LARRY G/ET AL (2)</t>
  </si>
  <si>
    <t>MCBETH/LEO &amp; CONNIE/TRUSTS</t>
  </si>
  <si>
    <t>NEW PRAIRIE PORK LLP</t>
  </si>
  <si>
    <t>MCBETH/CHADWICK P</t>
  </si>
  <si>
    <t>VOSS/KEITH A &amp; KATHRYN</t>
  </si>
  <si>
    <t>BEAR LAKE FARMS LLC</t>
  </si>
  <si>
    <t>21703 479TH AVE</t>
  </si>
  <si>
    <t>ELKTON SD 57026</t>
  </si>
  <si>
    <t>WILLERT/ADAM/ET AL (2)</t>
  </si>
  <si>
    <t>VOS/DALE &amp; CHRISTYN/TRUST</t>
  </si>
  <si>
    <t>VOS/RYAN J</t>
  </si>
  <si>
    <t>MITCHELL/LEE &amp; GAIL/TRUST ET AL (2)</t>
  </si>
  <si>
    <t>BULDHAUPT/ROBER &amp; JUNE V/TRUSTS</t>
  </si>
  <si>
    <t>BULDHAUPT/DONALD G/TRUST ET AL (2)</t>
  </si>
  <si>
    <t>6150 SNOWBIRD DR</t>
  </si>
  <si>
    <t>COLORADO SPRINGS CO 80918</t>
  </si>
  <si>
    <t>LUNDBLAD/LYLE</t>
  </si>
  <si>
    <t>TEMPORARY DAMAGES</t>
  </si>
  <si>
    <t>TEMPORARY DAMAGES AREA</t>
  </si>
  <si>
    <t>PERMANENT DAMAGES AREA</t>
  </si>
  <si>
    <t>PERMANENT DAMAGES</t>
  </si>
  <si>
    <t>SYSTEM WIDE BENEFIT</t>
  </si>
  <si>
    <t>1010 211th ST</t>
  </si>
  <si>
    <t>Balaton MN 56115</t>
  </si>
  <si>
    <t>24 Lakeview Drive</t>
  </si>
  <si>
    <t>1271 100th Ave</t>
  </si>
  <si>
    <t>Lake Wilson MN 56151</t>
  </si>
  <si>
    <t>STOFFERAN/LOIS MARIE/REV TRUST</t>
  </si>
  <si>
    <t>309 7TH ST</t>
  </si>
  <si>
    <t>SIBLEY IA 51249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</si>
</sst>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\$#,##0.00"/>
    <numFmt numFmtId="165" formatCode="#,##0.0000"/>
    <numFmt numFmtId="166" formatCode="&quot;$&quot;#,##0.00"/>
    <numFmt numFmtId="167" formatCode="#,##0.0000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4" fillId="2" borderId="0" xfId="0" applyNumberFormat="1" applyFont="1" applyFill="1" applyAlignment="1">
      <alignment horizontal="center"/>
    </xf>
    <xf numFmtId="4" fontId="4" fillId="3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4" fontId="4" fillId="5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4" fontId="4" fillId="7" borderId="0" xfId="0" applyNumberFormat="1" applyFont="1" applyFill="1" applyAlignment="1">
      <alignment horizontal="center"/>
    </xf>
    <xf numFmtId="4" fontId="4" fillId="8" borderId="0" xfId="0" applyNumberFormat="1" applyFont="1" applyFill="1" applyAlignment="1">
      <alignment horizontal="center"/>
    </xf>
    <xf numFmtId="165" fontId="4" fillId="0" borderId="0" xfId="0" applyNumberFormat="1" applyFont="1" applyAlignment="1">
      <alignment horizontal="center"/>
    </xf>
    <xf numFmtId="0" fontId="5" fillId="0" borderId="0" xfId="0" applyFont="1"/>
    <xf numFmtId="0" fontId="4" fillId="4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165" fontId="4" fillId="4" borderId="0" xfId="0" applyNumberFormat="1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 applyAlignment="1">
      <alignment horizontal="center" wrapText="1"/>
    </xf>
    <xf numFmtId="0" fontId="7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4" fontId="4" fillId="0" borderId="2" xfId="0" applyNumberFormat="1" applyFont="1" applyBorder="1" applyAlignment="1">
      <alignment horizontal="center"/>
    </xf>
    <xf numFmtId="166" fontId="4" fillId="0" borderId="0" xfId="1" applyNumberFormat="1" applyFont="1" applyAlignment="1">
      <alignment horizontal="center"/>
    </xf>
    <xf numFmtId="166" fontId="1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167" fontId="4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1"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20"/>
  <sheetViews>
    <sheetView tabSelected="1" zoomScaleNormal="100" workbookViewId="0">
      <pane xSplit="3" ySplit="2" topLeftCell="AC92" activePane="bottomRight" state="frozen"/>
      <selection pane="topRight" activeCell="D1" sqref="D1"/>
      <selection pane="bottomLeft" activeCell="A3" sqref="A3"/>
      <selection pane="bottomRight" activeCell="AW106" sqref="AW106:AW109"/>
    </sheetView>
  </sheetViews>
  <sheetFormatPr defaultRowHeight="15" x14ac:dyDescent="0.25"/>
  <cols>
    <col min="1" max="1" width="14.7109375" style="1" customWidth="1"/>
    <col min="2" max="2" width="31.85546875" style="1" bestFit="1" customWidth="1"/>
    <col min="3" max="3" width="30.7109375" style="1" customWidth="1"/>
    <col min="4" max="4" width="25.7109375" style="1" customWidth="1"/>
    <col min="5" max="5" width="13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customWidth="1"/>
    <col min="29" max="29" width="17.7109375" style="5" customWidth="1"/>
    <col min="30" max="30" width="17.7109375" style="2" hidden="1" customWidth="1"/>
    <col min="31" max="31" width="17.7109375" style="2" customWidth="1"/>
    <col min="32" max="32" width="17.7109375" style="9" customWidth="1"/>
    <col min="33" max="33" width="17.7109375" style="5" customWidth="1"/>
    <col min="34" max="34" width="19.7109375" style="2" hidden="1" customWidth="1"/>
    <col min="35" max="35" width="19.7109375" style="5" hidden="1" customWidth="1"/>
    <col min="36" max="36" width="17.7109375" style="3" hidden="1" customWidth="1"/>
    <col min="37" max="37" width="17.7109375" style="5" hidden="1" customWidth="1"/>
    <col min="38" max="38" width="17.7109375" style="3" hidden="1" customWidth="1"/>
    <col min="39" max="39" width="17.7109375" style="5" hidden="1" customWidth="1"/>
    <col min="40" max="40" width="10.7109375" style="2" hidden="1" customWidth="1"/>
    <col min="41" max="41" width="17.7109375" style="5" hidden="1" customWidth="1"/>
    <col min="42" max="42" width="17.7109375" style="2" hidden="1" customWidth="1"/>
    <col min="43" max="46" width="17.7109375" style="2" customWidth="1"/>
    <col min="47" max="47" width="17.7109375" style="5" customWidth="1"/>
    <col min="48" max="48" width="17.7109375" style="11" customWidth="1"/>
    <col min="49" max="49" width="17.7109375" style="5" customWidth="1"/>
  </cols>
  <sheetData>
    <row r="1" spans="1:49" s="40" customFormat="1" x14ac:dyDescent="0.25">
      <c r="A1" s="37"/>
      <c r="B1" s="37"/>
      <c r="C1" s="37"/>
      <c r="D1" s="37"/>
      <c r="E1" s="37"/>
      <c r="F1" s="37"/>
      <c r="G1" s="37"/>
      <c r="H1" s="37"/>
      <c r="I1" s="30"/>
      <c r="J1" s="30"/>
      <c r="K1" s="30"/>
      <c r="L1" s="30"/>
      <c r="M1" s="30"/>
      <c r="N1" s="30"/>
      <c r="O1" s="38"/>
      <c r="P1" s="30"/>
      <c r="Q1" s="38"/>
      <c r="R1" s="30"/>
      <c r="S1" s="38"/>
      <c r="T1" s="30"/>
      <c r="U1" s="38"/>
      <c r="V1" s="30"/>
      <c r="W1" s="38"/>
      <c r="X1" s="30"/>
      <c r="Y1" s="38"/>
      <c r="Z1" s="30"/>
      <c r="AA1" s="38"/>
      <c r="AB1" s="30"/>
      <c r="AC1" s="38"/>
      <c r="AD1" s="30"/>
      <c r="AE1" s="30"/>
      <c r="AF1" s="30"/>
      <c r="AG1" s="38"/>
      <c r="AH1" s="30"/>
      <c r="AI1" s="38"/>
      <c r="AJ1" s="30"/>
      <c r="AK1" s="38"/>
      <c r="AL1" s="30"/>
      <c r="AM1" s="38">
        <v>9747</v>
      </c>
      <c r="AN1" s="30"/>
      <c r="AO1" s="38" t="s">
        <v>0</v>
      </c>
      <c r="AP1" s="30"/>
      <c r="AQ1" s="30"/>
      <c r="AR1" s="30">
        <v>586</v>
      </c>
      <c r="AS1" s="30"/>
      <c r="AT1" s="30">
        <v>9747</v>
      </c>
      <c r="AU1" s="38"/>
      <c r="AV1" s="39"/>
      <c r="AW1" s="38">
        <v>2086165.85</v>
      </c>
    </row>
    <row r="2" spans="1:49" s="40" customFormat="1" ht="68.099999999999994" customHeight="1" x14ac:dyDescent="0.25">
      <c r="A2" s="41" t="s">
        <v>1</v>
      </c>
      <c r="B2" s="41" t="s">
        <v>2</v>
      </c>
      <c r="C2" s="41" t="s">
        <v>3</v>
      </c>
      <c r="D2" s="41" t="s">
        <v>4</v>
      </c>
      <c r="E2" s="41" t="s">
        <v>5</v>
      </c>
      <c r="F2" s="41" t="s">
        <v>6</v>
      </c>
      <c r="G2" s="41" t="s">
        <v>7</v>
      </c>
      <c r="H2" s="41" t="s">
        <v>8</v>
      </c>
      <c r="I2" s="41" t="s">
        <v>9</v>
      </c>
      <c r="J2" s="41" t="s">
        <v>10</v>
      </c>
      <c r="K2" s="41" t="s">
        <v>11</v>
      </c>
      <c r="L2" s="41" t="s">
        <v>12</v>
      </c>
      <c r="M2" s="41" t="s">
        <v>13</v>
      </c>
      <c r="N2" s="41" t="s">
        <v>92</v>
      </c>
      <c r="O2" s="41" t="s">
        <v>14</v>
      </c>
      <c r="P2" s="41" t="s">
        <v>93</v>
      </c>
      <c r="Q2" s="41" t="s">
        <v>15</v>
      </c>
      <c r="R2" s="41" t="s">
        <v>94</v>
      </c>
      <c r="S2" s="41" t="s">
        <v>16</v>
      </c>
      <c r="T2" s="41" t="s">
        <v>95</v>
      </c>
      <c r="U2" s="41" t="s">
        <v>17</v>
      </c>
      <c r="V2" s="41" t="s">
        <v>18</v>
      </c>
      <c r="W2" s="41" t="s">
        <v>19</v>
      </c>
      <c r="X2" s="41" t="s">
        <v>20</v>
      </c>
      <c r="Y2" s="41" t="s">
        <v>21</v>
      </c>
      <c r="Z2" s="41" t="s">
        <v>22</v>
      </c>
      <c r="AA2" s="41" t="s">
        <v>23</v>
      </c>
      <c r="AB2" s="41" t="s">
        <v>24</v>
      </c>
      <c r="AC2" s="41" t="s">
        <v>25</v>
      </c>
      <c r="AD2" s="41" t="s">
        <v>26</v>
      </c>
      <c r="AE2" s="41" t="s">
        <v>175</v>
      </c>
      <c r="AF2" s="41" t="s">
        <v>96</v>
      </c>
      <c r="AG2" s="41" t="s">
        <v>27</v>
      </c>
      <c r="AH2" s="41" t="s">
        <v>28</v>
      </c>
      <c r="AI2" s="41" t="s">
        <v>29</v>
      </c>
      <c r="AJ2" s="41" t="s">
        <v>30</v>
      </c>
      <c r="AK2" s="41" t="s">
        <v>31</v>
      </c>
      <c r="AL2" s="41" t="s">
        <v>32</v>
      </c>
      <c r="AM2" s="41" t="s">
        <v>33</v>
      </c>
      <c r="AN2" s="41" t="s">
        <v>34</v>
      </c>
      <c r="AO2" s="41" t="s">
        <v>35</v>
      </c>
      <c r="AP2" s="41" t="s">
        <v>36</v>
      </c>
      <c r="AQ2" s="41" t="s">
        <v>172</v>
      </c>
      <c r="AR2" s="41" t="s">
        <v>171</v>
      </c>
      <c r="AS2" s="41" t="s">
        <v>173</v>
      </c>
      <c r="AT2" s="41" t="s">
        <v>174</v>
      </c>
      <c r="AU2" s="41" t="s">
        <v>37</v>
      </c>
      <c r="AV2" s="41" t="s">
        <v>38</v>
      </c>
      <c r="AW2" s="41" t="s">
        <v>39</v>
      </c>
    </row>
    <row r="3" spans="1:49" s="36" customFormat="1" x14ac:dyDescent="0.25">
      <c r="A3" s="25" t="s">
        <v>48</v>
      </c>
      <c r="B3" s="25" t="s">
        <v>141</v>
      </c>
      <c r="C3" s="25" t="s">
        <v>116</v>
      </c>
      <c r="D3" s="25" t="s">
        <v>101</v>
      </c>
      <c r="E3" s="1" t="s">
        <v>49</v>
      </c>
      <c r="F3" s="25">
        <v>15</v>
      </c>
      <c r="G3" s="25">
        <v>107</v>
      </c>
      <c r="H3" s="25">
        <v>42</v>
      </c>
      <c r="I3" s="26">
        <v>24</v>
      </c>
      <c r="J3" s="26">
        <v>9.77</v>
      </c>
      <c r="K3" s="26">
        <f t="shared" ref="K3:K29" si="0">SUM(N3,P3,R3,T3,V3,X3,Z3,AB3,AF3,AH3)</f>
        <v>0</v>
      </c>
      <c r="L3" s="26">
        <f t="shared" ref="L3:L29" si="1">SUM(M3,AJ3,AL3,AD3,AE3,AN3,AP3)</f>
        <v>11.894095220650483</v>
      </c>
      <c r="M3" s="27"/>
      <c r="N3" s="28"/>
      <c r="O3" s="29">
        <v>0</v>
      </c>
      <c r="P3" s="30"/>
      <c r="Q3" s="29">
        <v>0</v>
      </c>
      <c r="R3" s="31"/>
      <c r="S3" s="29">
        <v>0</v>
      </c>
      <c r="T3" s="32"/>
      <c r="U3" s="29">
        <v>0</v>
      </c>
      <c r="V3" s="26"/>
      <c r="W3" s="29"/>
      <c r="X3" s="26"/>
      <c r="Y3" s="29"/>
      <c r="Z3" s="33"/>
      <c r="AA3" s="29"/>
      <c r="AB3" s="34"/>
      <c r="AC3" s="29">
        <v>0</v>
      </c>
      <c r="AD3" s="26"/>
      <c r="AE3" s="45">
        <v>11.894095220650483</v>
      </c>
      <c r="AF3" s="33"/>
      <c r="AG3" s="29"/>
      <c r="AH3" s="26"/>
      <c r="AI3" s="29"/>
      <c r="AJ3" s="27"/>
      <c r="AK3" s="29"/>
      <c r="AL3" s="27"/>
      <c r="AM3" s="29"/>
      <c r="AN3" s="26"/>
      <c r="AO3" s="29"/>
      <c r="AP3" s="26"/>
      <c r="AQ3" s="26"/>
      <c r="AR3" s="26" t="str">
        <f>IF((AQ3&gt;0),AQ3*$AR$1,"")</f>
        <v/>
      </c>
      <c r="AS3" s="26"/>
      <c r="AT3" s="26" t="str">
        <f>IF((AS3&gt;0),AS3*$AR$1,"")</f>
        <v/>
      </c>
      <c r="AU3" s="29">
        <f>SUM(O3,Q3,S3,U3,W3,AA3,AC3,AE3,AG3,AI3,Y3)</f>
        <v>11.894095220650483</v>
      </c>
      <c r="AV3" s="35">
        <f t="shared" ref="AV3:AV34" si="2">(AU3/$AU$110)*100</f>
        <v>5.3572992424127052E-4</v>
      </c>
      <c r="AW3" s="29">
        <f>(AV3/100)*$AW$1</f>
        <v>11.176214727752257</v>
      </c>
    </row>
    <row r="4" spans="1:49" s="36" customFormat="1" x14ac:dyDescent="0.25">
      <c r="A4" s="25" t="s">
        <v>40</v>
      </c>
      <c r="B4" s="25" t="s">
        <v>142</v>
      </c>
      <c r="C4" s="25" t="s">
        <v>143</v>
      </c>
      <c r="D4" s="25" t="s">
        <v>99</v>
      </c>
      <c r="E4" s="1" t="s">
        <v>41</v>
      </c>
      <c r="F4" s="25">
        <v>14</v>
      </c>
      <c r="G4" s="25">
        <v>107</v>
      </c>
      <c r="H4" s="25">
        <v>42</v>
      </c>
      <c r="I4" s="26">
        <v>15.05</v>
      </c>
      <c r="J4" s="26">
        <v>12.05</v>
      </c>
      <c r="K4" s="26">
        <f t="shared" si="0"/>
        <v>0</v>
      </c>
      <c r="L4" s="26">
        <f t="shared" si="1"/>
        <v>3.377888752185386</v>
      </c>
      <c r="M4" s="27"/>
      <c r="N4" s="28"/>
      <c r="O4" s="29">
        <v>0</v>
      </c>
      <c r="P4" s="30"/>
      <c r="Q4" s="29">
        <v>0</v>
      </c>
      <c r="R4" s="31"/>
      <c r="S4" s="29">
        <v>0</v>
      </c>
      <c r="T4" s="32"/>
      <c r="U4" s="29">
        <v>0</v>
      </c>
      <c r="V4" s="26"/>
      <c r="W4" s="29"/>
      <c r="X4" s="26"/>
      <c r="Y4" s="29"/>
      <c r="Z4" s="33"/>
      <c r="AA4" s="29"/>
      <c r="AB4" s="34"/>
      <c r="AC4" s="29">
        <v>0</v>
      </c>
      <c r="AD4" s="26"/>
      <c r="AE4" s="45">
        <v>3.377888752185386</v>
      </c>
      <c r="AF4" s="33"/>
      <c r="AG4" s="29"/>
      <c r="AH4" s="26"/>
      <c r="AI4" s="29"/>
      <c r="AJ4" s="27"/>
      <c r="AK4" s="29"/>
      <c r="AL4" s="27"/>
      <c r="AM4" s="29" t="str">
        <f t="shared" ref="AM4:AM11" si="3">IF(AL4&gt;0,AL4*$AM$1,"")</f>
        <v/>
      </c>
      <c r="AN4" s="26"/>
      <c r="AO4" s="29" t="str">
        <f t="shared" ref="AO4:AO29" si="4">IF(AN4&gt;0,AN4*$AO$1,"")</f>
        <v/>
      </c>
      <c r="AP4" s="26"/>
      <c r="AQ4" s="26"/>
      <c r="AR4" s="26" t="str">
        <f t="shared" ref="AR4:AR67" si="5">IF((AQ4&gt;0),AQ4*$AR$1,"")</f>
        <v/>
      </c>
      <c r="AS4" s="26"/>
      <c r="AT4" s="26" t="str">
        <f t="shared" ref="AT4:AT67" si="6">IF((AS4&gt;0),AS4*$AR$1,"")</f>
        <v/>
      </c>
      <c r="AU4" s="29">
        <f t="shared" ref="AU4:AU67" si="7">SUM(O4,Q4,S4,U4,W4,AA4,AC4,AE4,AG4,AI4,Y4)</f>
        <v>3.377888752185386</v>
      </c>
      <c r="AV4" s="35">
        <f t="shared" si="2"/>
        <v>1.5214575398403009E-4</v>
      </c>
      <c r="AW4" s="29">
        <f t="shared" ref="AW4:AW61" si="8">(AV4/100)*$AW$1</f>
        <v>3.1740127618398506</v>
      </c>
    </row>
    <row r="5" spans="1:49" s="36" customFormat="1" x14ac:dyDescent="0.25">
      <c r="A5" s="25" t="s">
        <v>40</v>
      </c>
      <c r="B5" s="25" t="s">
        <v>142</v>
      </c>
      <c r="C5" s="25" t="s">
        <v>143</v>
      </c>
      <c r="D5" s="25" t="s">
        <v>99</v>
      </c>
      <c r="E5" s="1" t="s">
        <v>42</v>
      </c>
      <c r="F5" s="25">
        <v>14</v>
      </c>
      <c r="G5" s="25">
        <v>107</v>
      </c>
      <c r="H5" s="25">
        <v>42</v>
      </c>
      <c r="I5" s="26">
        <v>15.05</v>
      </c>
      <c r="J5" s="26">
        <v>3</v>
      </c>
      <c r="K5" s="26">
        <f t="shared" si="0"/>
        <v>0</v>
      </c>
      <c r="L5" s="26">
        <f t="shared" si="1"/>
        <v>9.8441329349402675</v>
      </c>
      <c r="M5" s="27"/>
      <c r="N5" s="28"/>
      <c r="O5" s="29">
        <v>0</v>
      </c>
      <c r="P5" s="30"/>
      <c r="Q5" s="29">
        <v>0</v>
      </c>
      <c r="R5" s="31"/>
      <c r="S5" s="29">
        <v>0</v>
      </c>
      <c r="T5" s="32"/>
      <c r="U5" s="29">
        <v>0</v>
      </c>
      <c r="V5" s="26"/>
      <c r="W5" s="29"/>
      <c r="X5" s="26"/>
      <c r="Y5" s="29"/>
      <c r="Z5" s="33"/>
      <c r="AA5" s="29"/>
      <c r="AB5" s="34"/>
      <c r="AC5" s="29">
        <v>0</v>
      </c>
      <c r="AD5" s="26"/>
      <c r="AE5" s="45">
        <v>9.8441329349402675</v>
      </c>
      <c r="AF5" s="33"/>
      <c r="AG5" s="29"/>
      <c r="AH5" s="26"/>
      <c r="AI5" s="29"/>
      <c r="AJ5" s="27"/>
      <c r="AK5" s="29"/>
      <c r="AL5" s="27"/>
      <c r="AM5" s="29" t="str">
        <f t="shared" si="3"/>
        <v/>
      </c>
      <c r="AN5" s="26"/>
      <c r="AO5" s="29" t="str">
        <f t="shared" si="4"/>
        <v/>
      </c>
      <c r="AP5" s="26"/>
      <c r="AQ5" s="26"/>
      <c r="AR5" s="26" t="str">
        <f t="shared" si="5"/>
        <v/>
      </c>
      <c r="AS5" s="26"/>
      <c r="AT5" s="26" t="str">
        <f t="shared" si="6"/>
        <v/>
      </c>
      <c r="AU5" s="29">
        <f t="shared" si="7"/>
        <v>9.8441329349402675</v>
      </c>
      <c r="AV5" s="35">
        <f t="shared" si="2"/>
        <v>4.4339619732488769E-4</v>
      </c>
      <c r="AW5" s="29">
        <f t="shared" si="8"/>
        <v>9.2499800487904213</v>
      </c>
    </row>
    <row r="6" spans="1:49" s="36" customFormat="1" x14ac:dyDescent="0.25">
      <c r="A6" s="25" t="s">
        <v>43</v>
      </c>
      <c r="B6" s="25" t="s">
        <v>131</v>
      </c>
      <c r="C6" s="25" t="s">
        <v>115</v>
      </c>
      <c r="D6" s="25" t="s">
        <v>100</v>
      </c>
      <c r="E6" s="1" t="s">
        <v>44</v>
      </c>
      <c r="F6" s="25">
        <v>14</v>
      </c>
      <c r="G6" s="25">
        <v>107</v>
      </c>
      <c r="H6" s="25">
        <v>42</v>
      </c>
      <c r="I6" s="26">
        <v>120</v>
      </c>
      <c r="J6" s="26">
        <v>37.75</v>
      </c>
      <c r="K6" s="26">
        <f t="shared" si="0"/>
        <v>2.17</v>
      </c>
      <c r="L6" s="26">
        <f t="shared" si="1"/>
        <v>140.8695754833301</v>
      </c>
      <c r="M6" s="27"/>
      <c r="N6" s="28"/>
      <c r="O6" s="29">
        <v>0</v>
      </c>
      <c r="P6" s="30">
        <v>2.17</v>
      </c>
      <c r="Q6" s="29">
        <v>5094.0749999999998</v>
      </c>
      <c r="R6" s="31"/>
      <c r="S6" s="29">
        <v>0</v>
      </c>
      <c r="T6" s="32"/>
      <c r="U6" s="29">
        <v>0</v>
      </c>
      <c r="V6" s="26"/>
      <c r="W6" s="29"/>
      <c r="X6" s="26"/>
      <c r="Y6" s="29"/>
      <c r="Z6" s="33"/>
      <c r="AA6" s="29"/>
      <c r="AB6" s="34"/>
      <c r="AC6" s="29">
        <v>0</v>
      </c>
      <c r="AD6" s="26"/>
      <c r="AE6" s="45">
        <v>140.8695754833301</v>
      </c>
      <c r="AF6" s="33"/>
      <c r="AG6" s="29"/>
      <c r="AH6" s="26"/>
      <c r="AI6" s="29"/>
      <c r="AJ6" s="27"/>
      <c r="AK6" s="29"/>
      <c r="AL6" s="27"/>
      <c r="AM6" s="29" t="str">
        <f t="shared" si="3"/>
        <v/>
      </c>
      <c r="AN6" s="26"/>
      <c r="AO6" s="29" t="str">
        <f t="shared" si="4"/>
        <v/>
      </c>
      <c r="AP6" s="26"/>
      <c r="AQ6" s="26">
        <v>0.56999999999999995</v>
      </c>
      <c r="AR6" s="26">
        <f t="shared" si="5"/>
        <v>334.02</v>
      </c>
      <c r="AS6" s="26"/>
      <c r="AT6" s="26" t="str">
        <f t="shared" si="6"/>
        <v/>
      </c>
      <c r="AU6" s="29">
        <f t="shared" si="7"/>
        <v>5234.9445754833296</v>
      </c>
      <c r="AV6" s="48">
        <f t="shared" si="2"/>
        <v>0.23579065147904171</v>
      </c>
      <c r="AW6" s="29">
        <f t="shared" si="8"/>
        <v>4918.9840486482881</v>
      </c>
    </row>
    <row r="7" spans="1:49" s="36" customFormat="1" x14ac:dyDescent="0.25">
      <c r="A7" s="25" t="s">
        <v>43</v>
      </c>
      <c r="B7" s="25" t="s">
        <v>131</v>
      </c>
      <c r="C7" s="25" t="s">
        <v>115</v>
      </c>
      <c r="D7" s="25" t="s">
        <v>100</v>
      </c>
      <c r="E7" s="1" t="s">
        <v>46</v>
      </c>
      <c r="F7" s="25">
        <v>14</v>
      </c>
      <c r="G7" s="25">
        <v>107</v>
      </c>
      <c r="H7" s="25">
        <v>42</v>
      </c>
      <c r="I7" s="26">
        <v>120</v>
      </c>
      <c r="J7" s="26">
        <v>38.979999999999997</v>
      </c>
      <c r="K7" s="26">
        <f t="shared" si="0"/>
        <v>20.490000000000002</v>
      </c>
      <c r="L7" s="26">
        <f t="shared" si="1"/>
        <v>772.70366657960653</v>
      </c>
      <c r="M7" s="27"/>
      <c r="N7" s="28"/>
      <c r="O7" s="29">
        <v>0</v>
      </c>
      <c r="P7" s="30">
        <v>5.73</v>
      </c>
      <c r="Q7" s="29">
        <v>13451.175000000003</v>
      </c>
      <c r="R7" s="31">
        <v>4.5199999999999996</v>
      </c>
      <c r="S7" s="29">
        <v>4651.1699999999983</v>
      </c>
      <c r="T7" s="32">
        <v>10.24</v>
      </c>
      <c r="U7" s="29">
        <v>1465.6125000000011</v>
      </c>
      <c r="V7" s="26"/>
      <c r="W7" s="29"/>
      <c r="X7" s="26"/>
      <c r="Y7" s="29"/>
      <c r="Z7" s="33"/>
      <c r="AA7" s="29"/>
      <c r="AB7" s="34"/>
      <c r="AC7" s="29">
        <v>0</v>
      </c>
      <c r="AD7" s="26"/>
      <c r="AE7" s="45">
        <v>772.70366657960653</v>
      </c>
      <c r="AF7" s="33"/>
      <c r="AG7" s="29"/>
      <c r="AH7" s="26"/>
      <c r="AI7" s="29"/>
      <c r="AJ7" s="27"/>
      <c r="AK7" s="29"/>
      <c r="AL7" s="27"/>
      <c r="AM7" s="29" t="str">
        <f t="shared" si="3"/>
        <v/>
      </c>
      <c r="AN7" s="26"/>
      <c r="AO7" s="29" t="str">
        <f t="shared" si="4"/>
        <v/>
      </c>
      <c r="AP7" s="26"/>
      <c r="AQ7" s="26">
        <v>1.06</v>
      </c>
      <c r="AR7" s="26">
        <f t="shared" si="5"/>
        <v>621.16000000000008</v>
      </c>
      <c r="AS7" s="26"/>
      <c r="AT7" s="26" t="str">
        <f t="shared" si="6"/>
        <v/>
      </c>
      <c r="AU7" s="29">
        <f t="shared" si="7"/>
        <v>20340.661166579612</v>
      </c>
      <c r="AV7" s="48">
        <f t="shared" si="2"/>
        <v>0.91617736899142543</v>
      </c>
      <c r="AW7" s="29">
        <f t="shared" si="8"/>
        <v>19112.979397327606</v>
      </c>
    </row>
    <row r="8" spans="1:49" s="36" customFormat="1" x14ac:dyDescent="0.25">
      <c r="A8" s="25" t="s">
        <v>47</v>
      </c>
      <c r="B8" s="25" t="s">
        <v>142</v>
      </c>
      <c r="C8" s="25" t="s">
        <v>143</v>
      </c>
      <c r="D8" s="25" t="s">
        <v>99</v>
      </c>
      <c r="E8" s="1" t="s">
        <v>41</v>
      </c>
      <c r="F8" s="25">
        <v>14</v>
      </c>
      <c r="G8" s="25">
        <v>107</v>
      </c>
      <c r="H8" s="25">
        <v>42</v>
      </c>
      <c r="I8" s="26">
        <v>89.71</v>
      </c>
      <c r="J8" s="26">
        <v>13.89</v>
      </c>
      <c r="K8" s="26">
        <f t="shared" si="0"/>
        <v>0</v>
      </c>
      <c r="L8" s="26">
        <f t="shared" si="1"/>
        <v>209.84777832692319</v>
      </c>
      <c r="M8" s="27"/>
      <c r="N8" s="28"/>
      <c r="O8" s="29">
        <v>0</v>
      </c>
      <c r="P8" s="30"/>
      <c r="Q8" s="29">
        <v>0</v>
      </c>
      <c r="R8" s="31"/>
      <c r="S8" s="29">
        <v>0</v>
      </c>
      <c r="T8" s="32"/>
      <c r="U8" s="29">
        <v>0</v>
      </c>
      <c r="V8" s="26"/>
      <c r="W8" s="29"/>
      <c r="X8" s="26"/>
      <c r="Y8" s="29"/>
      <c r="Z8" s="33"/>
      <c r="AA8" s="29"/>
      <c r="AB8" s="34"/>
      <c r="AC8" s="29">
        <v>0</v>
      </c>
      <c r="AD8" s="26"/>
      <c r="AE8" s="45">
        <v>209.84777832692319</v>
      </c>
      <c r="AF8" s="33"/>
      <c r="AG8" s="29"/>
      <c r="AH8" s="26"/>
      <c r="AI8" s="29"/>
      <c r="AJ8" s="27"/>
      <c r="AK8" s="29"/>
      <c r="AL8" s="27"/>
      <c r="AM8" s="29" t="str">
        <f t="shared" si="3"/>
        <v/>
      </c>
      <c r="AN8" s="26"/>
      <c r="AO8" s="29" t="str">
        <f t="shared" si="4"/>
        <v/>
      </c>
      <c r="AP8" s="26"/>
      <c r="AQ8" s="26"/>
      <c r="AR8" s="26" t="str">
        <f t="shared" si="5"/>
        <v/>
      </c>
      <c r="AS8" s="26"/>
      <c r="AT8" s="26" t="str">
        <f t="shared" si="6"/>
        <v/>
      </c>
      <c r="AU8" s="29">
        <f t="shared" si="7"/>
        <v>209.84777832692319</v>
      </c>
      <c r="AV8" s="35">
        <f t="shared" si="2"/>
        <v>9.451894599775466E-3</v>
      </c>
      <c r="AW8" s="29">
        <f t="shared" si="8"/>
        <v>197.18219731850996</v>
      </c>
    </row>
    <row r="9" spans="1:49" s="36" customFormat="1" x14ac:dyDescent="0.25">
      <c r="A9" s="25" t="s">
        <v>47</v>
      </c>
      <c r="B9" s="25" t="s">
        <v>142</v>
      </c>
      <c r="C9" s="25" t="s">
        <v>143</v>
      </c>
      <c r="D9" s="25" t="s">
        <v>99</v>
      </c>
      <c r="E9" s="1" t="s">
        <v>42</v>
      </c>
      <c r="F9" s="25">
        <v>14</v>
      </c>
      <c r="G9" s="25">
        <v>107</v>
      </c>
      <c r="H9" s="25">
        <v>42</v>
      </c>
      <c r="I9" s="26">
        <v>89.71</v>
      </c>
      <c r="J9" s="26">
        <v>34.61</v>
      </c>
      <c r="K9" s="26">
        <f t="shared" si="0"/>
        <v>0</v>
      </c>
      <c r="L9" s="26">
        <f t="shared" si="1"/>
        <v>1009.5653600978967</v>
      </c>
      <c r="M9" s="27"/>
      <c r="N9" s="28"/>
      <c r="O9" s="29">
        <v>0</v>
      </c>
      <c r="P9" s="30"/>
      <c r="Q9" s="29">
        <v>0</v>
      </c>
      <c r="R9" s="31"/>
      <c r="S9" s="29">
        <v>0</v>
      </c>
      <c r="T9" s="32"/>
      <c r="U9" s="29">
        <v>0</v>
      </c>
      <c r="V9" s="26"/>
      <c r="W9" s="29"/>
      <c r="X9" s="26"/>
      <c r="Y9" s="29"/>
      <c r="Z9" s="33"/>
      <c r="AA9" s="29"/>
      <c r="AB9" s="34"/>
      <c r="AC9" s="29">
        <v>0</v>
      </c>
      <c r="AD9" s="26"/>
      <c r="AE9" s="45">
        <v>1009.5653600978967</v>
      </c>
      <c r="AF9" s="33"/>
      <c r="AG9" s="29"/>
      <c r="AH9" s="26"/>
      <c r="AI9" s="29"/>
      <c r="AJ9" s="27"/>
      <c r="AK9" s="29"/>
      <c r="AL9" s="27"/>
      <c r="AM9" s="29" t="str">
        <f t="shared" si="3"/>
        <v/>
      </c>
      <c r="AN9" s="26"/>
      <c r="AO9" s="29" t="str">
        <f t="shared" si="4"/>
        <v/>
      </c>
      <c r="AP9" s="26"/>
      <c r="AQ9" s="26"/>
      <c r="AR9" s="26" t="str">
        <f t="shared" si="5"/>
        <v/>
      </c>
      <c r="AS9" s="26"/>
      <c r="AT9" s="26" t="str">
        <f t="shared" si="6"/>
        <v/>
      </c>
      <c r="AU9" s="29">
        <f t="shared" si="7"/>
        <v>1009.5653600978967</v>
      </c>
      <c r="AV9" s="35">
        <f t="shared" si="2"/>
        <v>4.5472510842424381E-2</v>
      </c>
      <c r="AW9" s="29">
        <f t="shared" si="8"/>
        <v>948.63199233220485</v>
      </c>
    </row>
    <row r="10" spans="1:49" s="36" customFormat="1" x14ac:dyDescent="0.25">
      <c r="A10" s="25" t="s">
        <v>47</v>
      </c>
      <c r="B10" s="25" t="s">
        <v>142</v>
      </c>
      <c r="C10" s="25" t="s">
        <v>143</v>
      </c>
      <c r="D10" s="25" t="s">
        <v>99</v>
      </c>
      <c r="E10" s="1" t="s">
        <v>45</v>
      </c>
      <c r="F10" s="25">
        <v>14</v>
      </c>
      <c r="G10" s="25">
        <v>107</v>
      </c>
      <c r="H10" s="25">
        <v>42</v>
      </c>
      <c r="I10" s="26">
        <v>89.71</v>
      </c>
      <c r="J10" s="26">
        <v>40.79</v>
      </c>
      <c r="K10" s="26">
        <f t="shared" si="0"/>
        <v>14.266970000000001</v>
      </c>
      <c r="L10" s="26">
        <f t="shared" si="1"/>
        <v>749.33380615958026</v>
      </c>
      <c r="M10" s="27"/>
      <c r="N10" s="28"/>
      <c r="O10" s="29">
        <v>0</v>
      </c>
      <c r="P10" s="30">
        <v>1.06</v>
      </c>
      <c r="Q10" s="29">
        <v>622.08749999999964</v>
      </c>
      <c r="R10" s="31">
        <v>8.15</v>
      </c>
      <c r="S10" s="29">
        <v>2408.3250000000007</v>
      </c>
      <c r="T10" s="32">
        <v>5.0569699999999997</v>
      </c>
      <c r="U10" s="29">
        <v>637.11749999999938</v>
      </c>
      <c r="V10" s="26"/>
      <c r="W10" s="29"/>
      <c r="X10" s="26"/>
      <c r="Y10" s="29"/>
      <c r="Z10" s="33"/>
      <c r="AA10" s="29"/>
      <c r="AB10" s="34"/>
      <c r="AC10" s="29">
        <v>0</v>
      </c>
      <c r="AD10" s="26"/>
      <c r="AE10" s="45">
        <v>749.33380615958026</v>
      </c>
      <c r="AF10" s="33"/>
      <c r="AG10" s="29"/>
      <c r="AH10" s="26"/>
      <c r="AI10" s="29"/>
      <c r="AJ10" s="27"/>
      <c r="AK10" s="29"/>
      <c r="AL10" s="27"/>
      <c r="AM10" s="29" t="str">
        <f t="shared" si="3"/>
        <v/>
      </c>
      <c r="AN10" s="26"/>
      <c r="AO10" s="29" t="str">
        <f t="shared" si="4"/>
        <v/>
      </c>
      <c r="AP10" s="26"/>
      <c r="AQ10" s="26">
        <v>0.49</v>
      </c>
      <c r="AR10" s="26">
        <f t="shared" si="5"/>
        <v>287.14</v>
      </c>
      <c r="AS10" s="26"/>
      <c r="AT10" s="26" t="str">
        <f t="shared" si="6"/>
        <v/>
      </c>
      <c r="AU10" s="29">
        <f t="shared" si="7"/>
        <v>4416.8638061595802</v>
      </c>
      <c r="AV10" s="35">
        <f t="shared" si="2"/>
        <v>0.19894292658340368</v>
      </c>
      <c r="AW10" s="29">
        <f t="shared" si="8"/>
        <v>4150.279395373539</v>
      </c>
    </row>
    <row r="11" spans="1:49" s="36" customFormat="1" x14ac:dyDescent="0.25">
      <c r="A11" s="25" t="s">
        <v>50</v>
      </c>
      <c r="B11" s="25" t="s">
        <v>142</v>
      </c>
      <c r="C11" s="25" t="s">
        <v>143</v>
      </c>
      <c r="D11" s="25" t="s">
        <v>99</v>
      </c>
      <c r="E11" s="1" t="s">
        <v>51</v>
      </c>
      <c r="F11" s="25">
        <v>15</v>
      </c>
      <c r="G11" s="25">
        <v>107</v>
      </c>
      <c r="H11" s="25">
        <v>42</v>
      </c>
      <c r="I11" s="26">
        <v>57.43</v>
      </c>
      <c r="J11" s="26">
        <v>24.68</v>
      </c>
      <c r="K11" s="26">
        <f t="shared" si="0"/>
        <v>0</v>
      </c>
      <c r="L11" s="26">
        <f t="shared" si="1"/>
        <v>0</v>
      </c>
      <c r="M11" s="27"/>
      <c r="N11" s="28"/>
      <c r="O11" s="29">
        <v>0</v>
      </c>
      <c r="P11" s="30"/>
      <c r="Q11" s="29">
        <v>0</v>
      </c>
      <c r="R11" s="31"/>
      <c r="S11" s="29">
        <v>0</v>
      </c>
      <c r="T11" s="32"/>
      <c r="U11" s="29">
        <v>0</v>
      </c>
      <c r="V11" s="26"/>
      <c r="W11" s="29"/>
      <c r="X11" s="26"/>
      <c r="Y11" s="29"/>
      <c r="Z11" s="33"/>
      <c r="AA11" s="29"/>
      <c r="AB11" s="34"/>
      <c r="AC11" s="29">
        <v>0</v>
      </c>
      <c r="AD11" s="26"/>
      <c r="AE11" s="45">
        <v>0</v>
      </c>
      <c r="AF11" s="33"/>
      <c r="AG11" s="29"/>
      <c r="AH11" s="26"/>
      <c r="AI11" s="29"/>
      <c r="AJ11" s="27"/>
      <c r="AK11" s="29"/>
      <c r="AL11" s="27"/>
      <c r="AM11" s="29" t="str">
        <f t="shared" si="3"/>
        <v/>
      </c>
      <c r="AN11" s="26"/>
      <c r="AO11" s="29" t="str">
        <f t="shared" si="4"/>
        <v/>
      </c>
      <c r="AP11" s="26"/>
      <c r="AQ11" s="26"/>
      <c r="AR11" s="26" t="str">
        <f t="shared" si="5"/>
        <v/>
      </c>
      <c r="AS11" s="26"/>
      <c r="AT11" s="26" t="str">
        <f t="shared" si="6"/>
        <v/>
      </c>
      <c r="AU11" s="29">
        <f t="shared" si="7"/>
        <v>0</v>
      </c>
      <c r="AV11" s="35">
        <f t="shared" si="2"/>
        <v>0</v>
      </c>
      <c r="AW11" s="29">
        <f t="shared" si="8"/>
        <v>0</v>
      </c>
    </row>
    <row r="12" spans="1:49" s="36" customFormat="1" x14ac:dyDescent="0.25">
      <c r="A12" s="25" t="s">
        <v>50</v>
      </c>
      <c r="B12" s="25" t="s">
        <v>142</v>
      </c>
      <c r="C12" s="25" t="s">
        <v>143</v>
      </c>
      <c r="D12" s="25" t="s">
        <v>99</v>
      </c>
      <c r="E12" s="1" t="s">
        <v>52</v>
      </c>
      <c r="F12" s="25">
        <v>15</v>
      </c>
      <c r="G12" s="25">
        <v>107</v>
      </c>
      <c r="H12" s="25">
        <v>42</v>
      </c>
      <c r="I12" s="26">
        <v>57.43</v>
      </c>
      <c r="J12" s="26">
        <v>15.3</v>
      </c>
      <c r="K12" s="26">
        <f t="shared" si="0"/>
        <v>0</v>
      </c>
      <c r="L12" s="26">
        <f t="shared" si="1"/>
        <v>233.64675367705232</v>
      </c>
      <c r="M12" s="27"/>
      <c r="N12" s="28"/>
      <c r="O12" s="29">
        <v>0</v>
      </c>
      <c r="P12" s="30"/>
      <c r="Q12" s="29">
        <v>0</v>
      </c>
      <c r="R12" s="31"/>
      <c r="S12" s="29">
        <v>0</v>
      </c>
      <c r="T12" s="32"/>
      <c r="U12" s="29">
        <v>0</v>
      </c>
      <c r="V12" s="26"/>
      <c r="W12" s="29"/>
      <c r="X12" s="26"/>
      <c r="Y12" s="29"/>
      <c r="Z12" s="33"/>
      <c r="AA12" s="29"/>
      <c r="AB12" s="34"/>
      <c r="AC12" s="29">
        <v>0</v>
      </c>
      <c r="AD12" s="26"/>
      <c r="AE12" s="45">
        <v>233.64675367705232</v>
      </c>
      <c r="AF12" s="33"/>
      <c r="AG12" s="29"/>
      <c r="AH12" s="26"/>
      <c r="AI12" s="29"/>
      <c r="AJ12" s="27"/>
      <c r="AK12" s="29"/>
      <c r="AL12" s="27"/>
      <c r="AM12" s="29"/>
      <c r="AN12" s="26"/>
      <c r="AO12" s="29" t="str">
        <f t="shared" si="4"/>
        <v/>
      </c>
      <c r="AP12" s="26"/>
      <c r="AQ12" s="26"/>
      <c r="AR12" s="26" t="str">
        <f t="shared" si="5"/>
        <v/>
      </c>
      <c r="AS12" s="26"/>
      <c r="AT12" s="26" t="str">
        <f t="shared" si="6"/>
        <v/>
      </c>
      <c r="AU12" s="29">
        <f t="shared" si="7"/>
        <v>233.64675367705232</v>
      </c>
      <c r="AV12" s="35">
        <f t="shared" si="2"/>
        <v>1.0523840218573636E-2</v>
      </c>
      <c r="AW12" s="29">
        <f t="shared" si="8"/>
        <v>219.54476074844857</v>
      </c>
    </row>
    <row r="13" spans="1:49" s="36" customFormat="1" x14ac:dyDescent="0.25">
      <c r="A13" s="25" t="s">
        <v>50</v>
      </c>
      <c r="B13" s="25" t="s">
        <v>142</v>
      </c>
      <c r="C13" s="25" t="s">
        <v>143</v>
      </c>
      <c r="D13" s="25" t="s">
        <v>99</v>
      </c>
      <c r="E13" s="1" t="s">
        <v>53</v>
      </c>
      <c r="F13" s="25">
        <v>15</v>
      </c>
      <c r="G13" s="25">
        <v>107</v>
      </c>
      <c r="H13" s="25">
        <v>42</v>
      </c>
      <c r="I13" s="26">
        <v>57.43</v>
      </c>
      <c r="J13" s="26">
        <v>10.93</v>
      </c>
      <c r="K13" s="26">
        <f t="shared" si="0"/>
        <v>0</v>
      </c>
      <c r="L13" s="26">
        <f t="shared" si="1"/>
        <v>73.323276688759961</v>
      </c>
      <c r="M13" s="27"/>
      <c r="N13" s="28"/>
      <c r="O13" s="29">
        <v>0</v>
      </c>
      <c r="P13" s="30"/>
      <c r="Q13" s="29">
        <v>0</v>
      </c>
      <c r="R13" s="31"/>
      <c r="S13" s="29">
        <v>0</v>
      </c>
      <c r="T13" s="32"/>
      <c r="U13" s="29">
        <v>0</v>
      </c>
      <c r="V13" s="26"/>
      <c r="W13" s="29"/>
      <c r="X13" s="26"/>
      <c r="Y13" s="29"/>
      <c r="Z13" s="33"/>
      <c r="AA13" s="29"/>
      <c r="AB13" s="34"/>
      <c r="AC13" s="29">
        <v>0</v>
      </c>
      <c r="AD13" s="26"/>
      <c r="AE13" s="45">
        <v>73.323276688759961</v>
      </c>
      <c r="AF13" s="33"/>
      <c r="AG13" s="29"/>
      <c r="AH13" s="26"/>
      <c r="AI13" s="29"/>
      <c r="AJ13" s="27"/>
      <c r="AK13" s="29"/>
      <c r="AL13" s="27"/>
      <c r="AM13" s="29" t="str">
        <f t="shared" ref="AM13:AM14" si="9">IF(AL13&gt;0,AL13*$AM$1,"")</f>
        <v/>
      </c>
      <c r="AN13" s="26"/>
      <c r="AO13" s="29" t="str">
        <f t="shared" si="4"/>
        <v/>
      </c>
      <c r="AP13" s="26"/>
      <c r="AQ13" s="26"/>
      <c r="AR13" s="26" t="str">
        <f t="shared" si="5"/>
        <v/>
      </c>
      <c r="AS13" s="26"/>
      <c r="AT13" s="26" t="str">
        <f t="shared" si="6"/>
        <v/>
      </c>
      <c r="AU13" s="29">
        <f t="shared" si="7"/>
        <v>73.323276688759961</v>
      </c>
      <c r="AV13" s="35">
        <f t="shared" si="2"/>
        <v>3.3026029081548581E-3</v>
      </c>
      <c r="AW13" s="29">
        <f t="shared" si="8"/>
        <v>68.897774031033521</v>
      </c>
    </row>
    <row r="14" spans="1:49" s="36" customFormat="1" x14ac:dyDescent="0.25">
      <c r="A14" s="25" t="s">
        <v>50</v>
      </c>
      <c r="B14" s="25" t="s">
        <v>142</v>
      </c>
      <c r="C14" s="25" t="s">
        <v>143</v>
      </c>
      <c r="D14" s="25" t="s">
        <v>99</v>
      </c>
      <c r="E14" s="1" t="s">
        <v>54</v>
      </c>
      <c r="F14" s="25">
        <v>15</v>
      </c>
      <c r="G14" s="25">
        <v>107</v>
      </c>
      <c r="H14" s="25">
        <v>42</v>
      </c>
      <c r="I14" s="26">
        <v>57.43</v>
      </c>
      <c r="J14" s="26">
        <v>0.42</v>
      </c>
      <c r="K14" s="26">
        <f t="shared" si="0"/>
        <v>0</v>
      </c>
      <c r="L14" s="26">
        <f t="shared" si="1"/>
        <v>39.192358681311994</v>
      </c>
      <c r="M14" s="27"/>
      <c r="N14" s="28"/>
      <c r="O14" s="29">
        <v>0</v>
      </c>
      <c r="P14" s="30"/>
      <c r="Q14" s="29">
        <v>0</v>
      </c>
      <c r="R14" s="31"/>
      <c r="S14" s="29">
        <v>0</v>
      </c>
      <c r="T14" s="32"/>
      <c r="U14" s="29">
        <v>0</v>
      </c>
      <c r="V14" s="26"/>
      <c r="W14" s="29"/>
      <c r="X14" s="26"/>
      <c r="Y14" s="29"/>
      <c r="Z14" s="33"/>
      <c r="AA14" s="29"/>
      <c r="AB14" s="34"/>
      <c r="AC14" s="29">
        <v>0</v>
      </c>
      <c r="AD14" s="26"/>
      <c r="AE14" s="45">
        <v>39.192358681311994</v>
      </c>
      <c r="AF14" s="33"/>
      <c r="AG14" s="29"/>
      <c r="AH14" s="26"/>
      <c r="AI14" s="29"/>
      <c r="AJ14" s="27"/>
      <c r="AK14" s="29"/>
      <c r="AL14" s="27"/>
      <c r="AM14" s="29" t="str">
        <f t="shared" si="9"/>
        <v/>
      </c>
      <c r="AN14" s="26"/>
      <c r="AO14" s="29" t="str">
        <f t="shared" si="4"/>
        <v/>
      </c>
      <c r="AP14" s="26"/>
      <c r="AQ14" s="26"/>
      <c r="AR14" s="26" t="str">
        <f t="shared" si="5"/>
        <v/>
      </c>
      <c r="AS14" s="26"/>
      <c r="AT14" s="26" t="str">
        <f t="shared" si="6"/>
        <v/>
      </c>
      <c r="AU14" s="29">
        <f t="shared" si="7"/>
        <v>39.192358681311994</v>
      </c>
      <c r="AV14" s="35">
        <f t="shared" si="2"/>
        <v>1.7652893269865452E-3</v>
      </c>
      <c r="AW14" s="29">
        <f t="shared" si="8"/>
        <v>36.826863093288139</v>
      </c>
    </row>
    <row r="15" spans="1:49" s="36" customFormat="1" ht="15.75" customHeight="1" x14ac:dyDescent="0.25">
      <c r="A15" s="25" t="s">
        <v>55</v>
      </c>
      <c r="B15" s="25" t="s">
        <v>144</v>
      </c>
      <c r="C15" s="25" t="s">
        <v>117</v>
      </c>
      <c r="D15" s="25" t="s">
        <v>102</v>
      </c>
      <c r="E15" s="1" t="s">
        <v>53</v>
      </c>
      <c r="F15" s="25">
        <v>15</v>
      </c>
      <c r="G15" s="25">
        <v>107</v>
      </c>
      <c r="H15" s="25">
        <v>42</v>
      </c>
      <c r="I15" s="26">
        <v>10.84</v>
      </c>
      <c r="J15" s="26">
        <v>10.64</v>
      </c>
      <c r="K15" s="26">
        <f t="shared" ref="K15:K16" si="10">SUM(N15,P15,R15,T15,V15,X15,Z15,AB15,AF15,AH15)</f>
        <v>0.01</v>
      </c>
      <c r="L15" s="26">
        <f t="shared" ref="L15:L16" si="11">SUM(M15,AJ15,AL15,AD15,AE15,AN15,AP15)</f>
        <v>150.72999999999999</v>
      </c>
      <c r="M15" s="27"/>
      <c r="N15" s="28"/>
      <c r="O15" s="29">
        <v>0</v>
      </c>
      <c r="P15" s="30"/>
      <c r="Q15" s="29"/>
      <c r="R15" s="31"/>
      <c r="S15" s="29">
        <v>0</v>
      </c>
      <c r="T15" s="32"/>
      <c r="U15" s="29">
        <v>0</v>
      </c>
      <c r="V15" s="26"/>
      <c r="W15" s="29"/>
      <c r="X15" s="26"/>
      <c r="Y15" s="29"/>
      <c r="Z15" s="33"/>
      <c r="AA15" s="29"/>
      <c r="AB15" s="34">
        <v>0.01</v>
      </c>
      <c r="AC15" s="29">
        <v>0.43624999999997272</v>
      </c>
      <c r="AD15" s="26"/>
      <c r="AE15" s="45">
        <v>150.72999999999999</v>
      </c>
      <c r="AF15" s="33"/>
      <c r="AG15" s="29"/>
      <c r="AH15" s="26"/>
      <c r="AI15" s="29"/>
      <c r="AJ15" s="27"/>
      <c r="AK15" s="29"/>
      <c r="AL15" s="27"/>
      <c r="AM15" s="29"/>
      <c r="AN15" s="26"/>
      <c r="AO15" s="29"/>
      <c r="AP15" s="26"/>
      <c r="AQ15" s="26"/>
      <c r="AR15" s="26" t="str">
        <f t="shared" si="5"/>
        <v/>
      </c>
      <c r="AS15" s="26"/>
      <c r="AT15" s="26" t="str">
        <f t="shared" si="6"/>
        <v/>
      </c>
      <c r="AU15" s="29">
        <f t="shared" si="7"/>
        <v>151.16624999999996</v>
      </c>
      <c r="AV15" s="35">
        <f t="shared" si="2"/>
        <v>6.8087805047778944E-3</v>
      </c>
      <c r="AW15" s="29">
        <f t="shared" si="8"/>
        <v>142.04245369213405</v>
      </c>
    </row>
    <row r="16" spans="1:49" s="36" customFormat="1" ht="15.75" customHeight="1" x14ac:dyDescent="0.25">
      <c r="A16" s="25" t="s">
        <v>55</v>
      </c>
      <c r="B16" s="25" t="s">
        <v>144</v>
      </c>
      <c r="C16" s="25" t="s">
        <v>117</v>
      </c>
      <c r="D16" s="25" t="s">
        <v>102</v>
      </c>
      <c r="E16" s="1" t="s">
        <v>58</v>
      </c>
      <c r="F16" s="25">
        <v>15</v>
      </c>
      <c r="G16" s="25">
        <v>107</v>
      </c>
      <c r="H16" s="25">
        <v>42</v>
      </c>
      <c r="I16" s="26">
        <v>10.84</v>
      </c>
      <c r="J16" s="26">
        <v>0.2</v>
      </c>
      <c r="K16" s="26">
        <f t="shared" si="10"/>
        <v>0.06</v>
      </c>
      <c r="L16" s="26">
        <f t="shared" si="11"/>
        <v>21.79</v>
      </c>
      <c r="M16" s="27"/>
      <c r="N16" s="28"/>
      <c r="O16" s="29"/>
      <c r="P16" s="30"/>
      <c r="Q16" s="29"/>
      <c r="R16" s="31"/>
      <c r="S16" s="29"/>
      <c r="T16" s="32"/>
      <c r="U16" s="29"/>
      <c r="V16" s="26"/>
      <c r="W16" s="29"/>
      <c r="X16" s="26"/>
      <c r="Y16" s="29"/>
      <c r="Z16" s="33"/>
      <c r="AA16" s="29"/>
      <c r="AB16" s="34">
        <v>0.06</v>
      </c>
      <c r="AC16" s="29">
        <v>3.13</v>
      </c>
      <c r="AD16" s="26"/>
      <c r="AE16" s="45">
        <v>21.79</v>
      </c>
      <c r="AF16" s="33"/>
      <c r="AG16" s="29"/>
      <c r="AH16" s="26"/>
      <c r="AI16" s="29"/>
      <c r="AJ16" s="27"/>
      <c r="AK16" s="29"/>
      <c r="AL16" s="27"/>
      <c r="AM16" s="29"/>
      <c r="AN16" s="26"/>
      <c r="AO16" s="29"/>
      <c r="AP16" s="26"/>
      <c r="AQ16" s="26"/>
      <c r="AR16" s="26" t="str">
        <f t="shared" si="5"/>
        <v/>
      </c>
      <c r="AS16" s="26"/>
      <c r="AT16" s="26" t="str">
        <f t="shared" si="6"/>
        <v/>
      </c>
      <c r="AU16" s="29">
        <f t="shared" si="7"/>
        <v>24.919999999999998</v>
      </c>
      <c r="AV16" s="35">
        <f t="shared" si="2"/>
        <v>1.1224384423048474E-3</v>
      </c>
      <c r="AW16" s="29">
        <f t="shared" si="8"/>
        <v>23.41592747063568</v>
      </c>
    </row>
    <row r="17" spans="1:49" s="36" customFormat="1" ht="15.75" customHeight="1" x14ac:dyDescent="0.25">
      <c r="A17" s="25" t="s">
        <v>59</v>
      </c>
      <c r="B17" s="25" t="s">
        <v>145</v>
      </c>
      <c r="C17" s="25" t="s">
        <v>146</v>
      </c>
      <c r="D17" s="25" t="s">
        <v>102</v>
      </c>
      <c r="E17" s="1" t="s">
        <v>56</v>
      </c>
      <c r="F17" s="25">
        <v>15</v>
      </c>
      <c r="G17" s="25">
        <v>107</v>
      </c>
      <c r="H17" s="25">
        <v>42</v>
      </c>
      <c r="I17" s="26">
        <v>234.2</v>
      </c>
      <c r="J17" s="26">
        <v>3.48</v>
      </c>
      <c r="K17" s="26">
        <f t="shared" ref="K17:K18" si="12">SUM(N17,P17,R17,T17,V17,X17,Z17,AB17,AF17,AH17)</f>
        <v>0</v>
      </c>
      <c r="L17" s="26">
        <f t="shared" ref="L17:L18" si="13">SUM(M17,AJ17,AL17,AD17,AE17,AN17,AP17)</f>
        <v>238.15</v>
      </c>
      <c r="M17" s="27"/>
      <c r="N17" s="28"/>
      <c r="O17" s="29"/>
      <c r="P17" s="30"/>
      <c r="Q17" s="29"/>
      <c r="R17" s="31"/>
      <c r="S17" s="29"/>
      <c r="T17" s="32"/>
      <c r="U17" s="29"/>
      <c r="V17" s="26"/>
      <c r="W17" s="29"/>
      <c r="X17" s="26"/>
      <c r="Y17" s="29"/>
      <c r="Z17" s="33"/>
      <c r="AA17" s="29"/>
      <c r="AB17" s="34"/>
      <c r="AC17" s="29"/>
      <c r="AD17" s="26"/>
      <c r="AE17" s="45">
        <v>238.15</v>
      </c>
      <c r="AF17" s="33"/>
      <c r="AG17" s="29"/>
      <c r="AH17" s="26"/>
      <c r="AI17" s="29"/>
      <c r="AJ17" s="27"/>
      <c r="AK17" s="29"/>
      <c r="AL17" s="27"/>
      <c r="AM17" s="29"/>
      <c r="AN17" s="26"/>
      <c r="AO17" s="29"/>
      <c r="AP17" s="26"/>
      <c r="AQ17" s="26"/>
      <c r="AR17" s="26" t="str">
        <f t="shared" si="5"/>
        <v/>
      </c>
      <c r="AS17" s="26"/>
      <c r="AT17" s="26" t="str">
        <f t="shared" si="6"/>
        <v/>
      </c>
      <c r="AU17" s="29">
        <f t="shared" si="7"/>
        <v>238.15</v>
      </c>
      <c r="AV17" s="35">
        <f t="shared" si="2"/>
        <v>1.0726673958061777E-2</v>
      </c>
      <c r="AW17" s="29">
        <f t="shared" si="8"/>
        <v>223.77620895392812</v>
      </c>
    </row>
    <row r="18" spans="1:49" s="36" customFormat="1" ht="15.75" customHeight="1" x14ac:dyDescent="0.25">
      <c r="A18" s="25" t="s">
        <v>59</v>
      </c>
      <c r="B18" s="25" t="s">
        <v>145</v>
      </c>
      <c r="C18" s="25" t="s">
        <v>146</v>
      </c>
      <c r="D18" s="25" t="s">
        <v>102</v>
      </c>
      <c r="E18" s="1" t="s">
        <v>57</v>
      </c>
      <c r="F18" s="25">
        <v>15</v>
      </c>
      <c r="G18" s="25">
        <v>107</v>
      </c>
      <c r="H18" s="25">
        <v>42</v>
      </c>
      <c r="I18" s="26">
        <v>234.2</v>
      </c>
      <c r="J18" s="26">
        <v>40.71</v>
      </c>
      <c r="K18" s="26">
        <f t="shared" si="12"/>
        <v>9.91</v>
      </c>
      <c r="L18" s="26">
        <f t="shared" si="13"/>
        <v>4020.5099999999998</v>
      </c>
      <c r="M18" s="27"/>
      <c r="N18" s="28">
        <v>3.63</v>
      </c>
      <c r="O18" s="29">
        <v>9852.68</v>
      </c>
      <c r="P18" s="30">
        <v>6.28</v>
      </c>
      <c r="Q18" s="29">
        <v>9419.34</v>
      </c>
      <c r="R18" s="31"/>
      <c r="S18" s="29"/>
      <c r="T18" s="32"/>
      <c r="U18" s="29"/>
      <c r="V18" s="26"/>
      <c r="W18" s="29"/>
      <c r="X18" s="26"/>
      <c r="Y18" s="29"/>
      <c r="Z18" s="33"/>
      <c r="AA18" s="29"/>
      <c r="AB18" s="34"/>
      <c r="AC18" s="29"/>
      <c r="AD18" s="26"/>
      <c r="AE18" s="45">
        <v>4020.47</v>
      </c>
      <c r="AF18" s="33"/>
      <c r="AG18" s="29"/>
      <c r="AH18" s="26"/>
      <c r="AI18" s="29"/>
      <c r="AJ18" s="27"/>
      <c r="AK18" s="29"/>
      <c r="AL18" s="27"/>
      <c r="AM18" s="29"/>
      <c r="AN18" s="26"/>
      <c r="AO18" s="29"/>
      <c r="AP18" s="26">
        <v>0.04</v>
      </c>
      <c r="AQ18" s="26">
        <v>10</v>
      </c>
      <c r="AR18" s="26">
        <f t="shared" si="5"/>
        <v>5860</v>
      </c>
      <c r="AS18" s="26">
        <v>6.5</v>
      </c>
      <c r="AT18" s="26">
        <f>IF((AS18&gt;0),AS18*$AT$1,"")</f>
        <v>63355.5</v>
      </c>
      <c r="AU18" s="29">
        <f t="shared" si="7"/>
        <v>23292.49</v>
      </c>
      <c r="AV18" s="35">
        <f t="shared" si="2"/>
        <v>1.0491326722713179</v>
      </c>
      <c r="AW18" s="29">
        <f t="shared" si="8"/>
        <v>21886.647530116657</v>
      </c>
    </row>
    <row r="19" spans="1:49" s="36" customFormat="1" ht="15.75" customHeight="1" x14ac:dyDescent="0.25">
      <c r="A19" s="25" t="s">
        <v>59</v>
      </c>
      <c r="B19" s="25" t="s">
        <v>145</v>
      </c>
      <c r="C19" s="25" t="s">
        <v>146</v>
      </c>
      <c r="D19" s="25" t="s">
        <v>102</v>
      </c>
      <c r="E19" s="1" t="s">
        <v>58</v>
      </c>
      <c r="F19" s="25">
        <v>15</v>
      </c>
      <c r="G19" s="25">
        <v>107</v>
      </c>
      <c r="H19" s="25">
        <v>42</v>
      </c>
      <c r="I19" s="26">
        <v>234.2</v>
      </c>
      <c r="J19" s="26">
        <v>41.91</v>
      </c>
      <c r="K19" s="26">
        <f t="shared" ref="K19" si="14">SUM(N19,P19,R19,T19,V19,X19,Z19,AB19,AF19,AH19)</f>
        <v>35.280999999999999</v>
      </c>
      <c r="L19" s="26">
        <f t="shared" ref="L19" si="15">SUM(M19,AJ19,AL19,AD19,AE19,AN19,AP19)</f>
        <v>3682.74</v>
      </c>
      <c r="M19" s="27"/>
      <c r="N19" s="28"/>
      <c r="O19" s="29"/>
      <c r="P19" s="30">
        <v>17.739999999999998</v>
      </c>
      <c r="Q19" s="29">
        <v>11672.94</v>
      </c>
      <c r="R19" s="31">
        <v>16.831</v>
      </c>
      <c r="S19" s="29">
        <v>5144.66</v>
      </c>
      <c r="T19" s="32">
        <v>0.65</v>
      </c>
      <c r="U19" s="29">
        <v>89.63</v>
      </c>
      <c r="V19" s="26"/>
      <c r="W19" s="29"/>
      <c r="X19" s="26"/>
      <c r="Y19" s="29"/>
      <c r="Z19" s="33"/>
      <c r="AA19" s="29"/>
      <c r="AB19" s="34">
        <v>0.06</v>
      </c>
      <c r="AC19" s="29">
        <v>3.12</v>
      </c>
      <c r="AD19" s="26"/>
      <c r="AE19" s="45">
        <v>3682.74</v>
      </c>
      <c r="AF19" s="33"/>
      <c r="AG19" s="29"/>
      <c r="AH19" s="26"/>
      <c r="AI19" s="29"/>
      <c r="AJ19" s="27"/>
      <c r="AK19" s="29"/>
      <c r="AL19" s="27"/>
      <c r="AM19" s="29"/>
      <c r="AN19" s="26"/>
      <c r="AO19" s="29"/>
      <c r="AP19" s="26"/>
      <c r="AQ19" s="26">
        <v>11.28</v>
      </c>
      <c r="AR19" s="26">
        <f t="shared" si="5"/>
        <v>6610.08</v>
      </c>
      <c r="AS19" s="26">
        <v>6.55</v>
      </c>
      <c r="AT19" s="26">
        <f>IF((AS19&gt;0),AS19*$AT$1,"")</f>
        <v>63842.85</v>
      </c>
      <c r="AU19" s="29">
        <f t="shared" si="7"/>
        <v>20593.089999999997</v>
      </c>
      <c r="AV19" s="35">
        <f t="shared" si="2"/>
        <v>0.92754718546723625</v>
      </c>
      <c r="AW19" s="29">
        <f t="shared" si="8"/>
        <v>19350.172625853647</v>
      </c>
    </row>
    <row r="20" spans="1:49" s="36" customFormat="1" ht="15.75" customHeight="1" x14ac:dyDescent="0.25">
      <c r="A20" s="25" t="s">
        <v>59</v>
      </c>
      <c r="B20" s="25" t="s">
        <v>145</v>
      </c>
      <c r="C20" s="25" t="s">
        <v>146</v>
      </c>
      <c r="D20" s="25" t="s">
        <v>147</v>
      </c>
      <c r="E20" s="1" t="s">
        <v>49</v>
      </c>
      <c r="F20" s="25">
        <v>15</v>
      </c>
      <c r="G20" s="25">
        <v>107</v>
      </c>
      <c r="H20" s="25">
        <v>42</v>
      </c>
      <c r="I20" s="26">
        <v>234.2</v>
      </c>
      <c r="J20" s="26">
        <v>0.83</v>
      </c>
      <c r="K20" s="26">
        <f t="shared" si="0"/>
        <v>0</v>
      </c>
      <c r="L20" s="26">
        <f t="shared" si="1"/>
        <v>111.55</v>
      </c>
      <c r="M20" s="27"/>
      <c r="N20" s="28"/>
      <c r="O20" s="29">
        <v>0</v>
      </c>
      <c r="P20" s="30"/>
      <c r="Q20" s="29">
        <v>0</v>
      </c>
      <c r="R20" s="31"/>
      <c r="S20" s="29">
        <v>0</v>
      </c>
      <c r="T20" s="32"/>
      <c r="U20" s="29">
        <v>0</v>
      </c>
      <c r="V20" s="26"/>
      <c r="W20" s="29"/>
      <c r="X20" s="26"/>
      <c r="Y20" s="29"/>
      <c r="Z20" s="33"/>
      <c r="AA20" s="29"/>
      <c r="AB20" s="34"/>
      <c r="AC20" s="29">
        <v>0</v>
      </c>
      <c r="AD20" s="26"/>
      <c r="AE20" s="45">
        <v>111.55</v>
      </c>
      <c r="AF20" s="33"/>
      <c r="AG20" s="29"/>
      <c r="AH20" s="26"/>
      <c r="AI20" s="29"/>
      <c r="AJ20" s="27"/>
      <c r="AK20" s="29"/>
      <c r="AL20" s="27"/>
      <c r="AM20" s="29"/>
      <c r="AN20" s="26"/>
      <c r="AO20" s="29" t="str">
        <f t="shared" si="4"/>
        <v/>
      </c>
      <c r="AP20" s="26"/>
      <c r="AQ20" s="26"/>
      <c r="AR20" s="26" t="str">
        <f t="shared" si="5"/>
        <v/>
      </c>
      <c r="AS20" s="26"/>
      <c r="AT20" s="26" t="str">
        <f t="shared" si="6"/>
        <v/>
      </c>
      <c r="AU20" s="29">
        <f t="shared" si="7"/>
        <v>111.55</v>
      </c>
      <c r="AV20" s="35">
        <f t="shared" si="2"/>
        <v>5.0243984044584964E-3</v>
      </c>
      <c r="AW20" s="29">
        <f t="shared" si="8"/>
        <v>104.81728368175804</v>
      </c>
    </row>
    <row r="21" spans="1:49" s="36" customFormat="1" ht="15.75" customHeight="1" x14ac:dyDescent="0.25">
      <c r="A21" s="25" t="s">
        <v>59</v>
      </c>
      <c r="B21" s="25" t="s">
        <v>145</v>
      </c>
      <c r="C21" s="25" t="s">
        <v>146</v>
      </c>
      <c r="D21" s="25" t="s">
        <v>147</v>
      </c>
      <c r="E21" s="1" t="s">
        <v>52</v>
      </c>
      <c r="F21" s="25">
        <v>15</v>
      </c>
      <c r="G21" s="25">
        <v>107</v>
      </c>
      <c r="H21" s="25">
        <v>42</v>
      </c>
      <c r="I21" s="26">
        <v>234.2</v>
      </c>
      <c r="J21" s="26">
        <v>3.95</v>
      </c>
      <c r="K21" s="26">
        <f t="shared" si="0"/>
        <v>0</v>
      </c>
      <c r="L21" s="26">
        <f t="shared" si="1"/>
        <v>482.43</v>
      </c>
      <c r="M21" s="27"/>
      <c r="N21" s="28"/>
      <c r="O21" s="29">
        <v>0</v>
      </c>
      <c r="P21" s="30"/>
      <c r="Q21" s="29">
        <v>0</v>
      </c>
      <c r="R21" s="31"/>
      <c r="S21" s="29">
        <v>0</v>
      </c>
      <c r="T21" s="32"/>
      <c r="U21" s="29">
        <v>0</v>
      </c>
      <c r="V21" s="26"/>
      <c r="W21" s="29"/>
      <c r="X21" s="26"/>
      <c r="Y21" s="29"/>
      <c r="Z21" s="33"/>
      <c r="AA21" s="29"/>
      <c r="AB21" s="34"/>
      <c r="AC21" s="29">
        <v>0</v>
      </c>
      <c r="AD21" s="26"/>
      <c r="AE21" s="45">
        <v>482.43</v>
      </c>
      <c r="AF21" s="33"/>
      <c r="AG21" s="29"/>
      <c r="AH21" s="26"/>
      <c r="AI21" s="29"/>
      <c r="AJ21" s="27"/>
      <c r="AK21" s="29"/>
      <c r="AL21" s="27"/>
      <c r="AM21" s="29"/>
      <c r="AN21" s="26"/>
      <c r="AO21" s="29" t="str">
        <f t="shared" si="4"/>
        <v/>
      </c>
      <c r="AP21" s="26"/>
      <c r="AQ21" s="26"/>
      <c r="AR21" s="26" t="str">
        <f t="shared" si="5"/>
        <v/>
      </c>
      <c r="AS21" s="26"/>
      <c r="AT21" s="26" t="str">
        <f t="shared" si="6"/>
        <v/>
      </c>
      <c r="AU21" s="29">
        <f t="shared" si="7"/>
        <v>482.43</v>
      </c>
      <c r="AV21" s="35">
        <f t="shared" si="2"/>
        <v>2.1729453359595811E-2</v>
      </c>
      <c r="AW21" s="29">
        <f t="shared" si="8"/>
        <v>453.31243537956556</v>
      </c>
    </row>
    <row r="22" spans="1:49" s="36" customFormat="1" ht="15.75" customHeight="1" x14ac:dyDescent="0.25">
      <c r="A22" s="25" t="s">
        <v>59</v>
      </c>
      <c r="B22" s="25" t="s">
        <v>145</v>
      </c>
      <c r="C22" s="25" t="s">
        <v>146</v>
      </c>
      <c r="D22" s="25" t="s">
        <v>147</v>
      </c>
      <c r="E22" s="1" t="s">
        <v>53</v>
      </c>
      <c r="F22" s="25">
        <v>15</v>
      </c>
      <c r="G22" s="25">
        <v>107</v>
      </c>
      <c r="H22" s="25">
        <v>42</v>
      </c>
      <c r="I22" s="26">
        <v>234.2</v>
      </c>
      <c r="J22" s="26">
        <v>16.260000000000002</v>
      </c>
      <c r="K22" s="26">
        <f t="shared" si="0"/>
        <v>0</v>
      </c>
      <c r="L22" s="26">
        <f t="shared" si="1"/>
        <v>2214.58</v>
      </c>
      <c r="M22" s="27"/>
      <c r="N22" s="28"/>
      <c r="O22" s="29">
        <v>0</v>
      </c>
      <c r="P22" s="30"/>
      <c r="Q22" s="29"/>
      <c r="R22" s="31"/>
      <c r="S22" s="29">
        <v>0</v>
      </c>
      <c r="T22" s="32"/>
      <c r="U22" s="29">
        <v>0</v>
      </c>
      <c r="V22" s="26"/>
      <c r="W22" s="29"/>
      <c r="X22" s="26"/>
      <c r="Y22" s="29"/>
      <c r="Z22" s="33"/>
      <c r="AA22" s="29"/>
      <c r="AB22" s="34"/>
      <c r="AC22" s="29">
        <v>0</v>
      </c>
      <c r="AD22" s="26"/>
      <c r="AE22" s="45">
        <v>2214.58</v>
      </c>
      <c r="AF22" s="33"/>
      <c r="AG22" s="29"/>
      <c r="AH22" s="26"/>
      <c r="AI22" s="29"/>
      <c r="AJ22" s="27"/>
      <c r="AK22" s="29"/>
      <c r="AL22" s="27"/>
      <c r="AM22" s="29"/>
      <c r="AN22" s="26"/>
      <c r="AO22" s="29" t="str">
        <f t="shared" si="4"/>
        <v/>
      </c>
      <c r="AP22" s="26"/>
      <c r="AQ22" s="26"/>
      <c r="AR22" s="26" t="str">
        <f t="shared" si="5"/>
        <v/>
      </c>
      <c r="AS22" s="26"/>
      <c r="AT22" s="26" t="str">
        <f t="shared" si="6"/>
        <v/>
      </c>
      <c r="AU22" s="29">
        <f t="shared" si="7"/>
        <v>2214.58</v>
      </c>
      <c r="AV22" s="35">
        <f t="shared" si="2"/>
        <v>9.9748383850701006E-2</v>
      </c>
      <c r="AW22" s="29">
        <f t="shared" si="8"/>
        <v>2080.9167198202395</v>
      </c>
    </row>
    <row r="23" spans="1:49" s="36" customFormat="1" ht="15.75" customHeight="1" x14ac:dyDescent="0.25">
      <c r="A23" s="25" t="s">
        <v>59</v>
      </c>
      <c r="B23" s="25" t="s">
        <v>145</v>
      </c>
      <c r="C23" s="25" t="s">
        <v>146</v>
      </c>
      <c r="D23" s="25" t="s">
        <v>147</v>
      </c>
      <c r="E23" s="1" t="s">
        <v>54</v>
      </c>
      <c r="F23" s="25">
        <v>15</v>
      </c>
      <c r="G23" s="25">
        <v>107</v>
      </c>
      <c r="H23" s="25">
        <v>42</v>
      </c>
      <c r="I23" s="26">
        <v>234.2</v>
      </c>
      <c r="J23" s="26">
        <v>36.700000000000003</v>
      </c>
      <c r="K23" s="26">
        <f t="shared" si="0"/>
        <v>0</v>
      </c>
      <c r="L23" s="26">
        <f t="shared" si="1"/>
        <v>4775.79</v>
      </c>
      <c r="M23" s="27"/>
      <c r="N23" s="28"/>
      <c r="O23" s="29">
        <v>0</v>
      </c>
      <c r="P23" s="30"/>
      <c r="Q23" s="29">
        <v>0</v>
      </c>
      <c r="R23" s="31"/>
      <c r="S23" s="29">
        <v>0</v>
      </c>
      <c r="T23" s="32"/>
      <c r="U23" s="29">
        <v>0</v>
      </c>
      <c r="V23" s="26"/>
      <c r="W23" s="29"/>
      <c r="X23" s="26"/>
      <c r="Y23" s="29"/>
      <c r="Z23" s="33"/>
      <c r="AA23" s="29"/>
      <c r="AB23" s="34"/>
      <c r="AC23" s="29">
        <v>0</v>
      </c>
      <c r="AD23" s="26"/>
      <c r="AE23" s="45">
        <v>4775.79</v>
      </c>
      <c r="AF23" s="33"/>
      <c r="AG23" s="29"/>
      <c r="AH23" s="26"/>
      <c r="AI23" s="29"/>
      <c r="AJ23" s="27"/>
      <c r="AK23" s="29"/>
      <c r="AL23" s="27"/>
      <c r="AM23" s="29"/>
      <c r="AN23" s="26"/>
      <c r="AO23" s="29" t="str">
        <f t="shared" si="4"/>
        <v/>
      </c>
      <c r="AP23" s="26"/>
      <c r="AQ23" s="26"/>
      <c r="AR23" s="26" t="str">
        <f t="shared" si="5"/>
        <v/>
      </c>
      <c r="AS23" s="26"/>
      <c r="AT23" s="26" t="str">
        <f t="shared" si="6"/>
        <v/>
      </c>
      <c r="AU23" s="29">
        <f t="shared" si="7"/>
        <v>4775.79</v>
      </c>
      <c r="AV23" s="35">
        <f t="shared" si="2"/>
        <v>0.21510956213383098</v>
      </c>
      <c r="AW23" s="29">
        <f t="shared" si="8"/>
        <v>4487.5422253205134</v>
      </c>
    </row>
    <row r="24" spans="1:49" s="36" customFormat="1" ht="15.75" customHeight="1" x14ac:dyDescent="0.25">
      <c r="A24" s="25" t="s">
        <v>59</v>
      </c>
      <c r="B24" s="25" t="s">
        <v>145</v>
      </c>
      <c r="C24" s="25" t="s">
        <v>146</v>
      </c>
      <c r="D24" s="25" t="s">
        <v>147</v>
      </c>
      <c r="E24" s="1" t="s">
        <v>60</v>
      </c>
      <c r="F24" s="25">
        <v>15</v>
      </c>
      <c r="G24" s="25">
        <v>107</v>
      </c>
      <c r="H24" s="25">
        <v>42</v>
      </c>
      <c r="I24" s="26">
        <v>234.2</v>
      </c>
      <c r="J24" s="26">
        <v>3.14</v>
      </c>
      <c r="K24" s="26">
        <f t="shared" si="0"/>
        <v>0</v>
      </c>
      <c r="L24" s="26">
        <f t="shared" si="1"/>
        <v>438.99</v>
      </c>
      <c r="M24" s="27"/>
      <c r="N24" s="28"/>
      <c r="O24" s="29">
        <v>0</v>
      </c>
      <c r="P24" s="30"/>
      <c r="Q24" s="29">
        <v>0</v>
      </c>
      <c r="R24" s="31"/>
      <c r="S24" s="29">
        <v>0</v>
      </c>
      <c r="T24" s="32"/>
      <c r="U24" s="29">
        <v>0</v>
      </c>
      <c r="V24" s="26"/>
      <c r="W24" s="29"/>
      <c r="X24" s="26"/>
      <c r="Y24" s="29"/>
      <c r="Z24" s="33"/>
      <c r="AA24" s="29"/>
      <c r="AB24" s="34"/>
      <c r="AC24" s="29"/>
      <c r="AD24" s="26"/>
      <c r="AE24" s="45">
        <v>438.99</v>
      </c>
      <c r="AF24" s="33"/>
      <c r="AG24" s="29"/>
      <c r="AH24" s="26"/>
      <c r="AI24" s="29"/>
      <c r="AJ24" s="27"/>
      <c r="AK24" s="29"/>
      <c r="AL24" s="27"/>
      <c r="AM24" s="29" t="str">
        <f t="shared" ref="AM24:AM62" si="16">IF(AL24&gt;0,AL24*$AM$1,"")</f>
        <v/>
      </c>
      <c r="AN24" s="26"/>
      <c r="AO24" s="29" t="str">
        <f t="shared" si="4"/>
        <v/>
      </c>
      <c r="AP24" s="26"/>
      <c r="AQ24" s="26"/>
      <c r="AR24" s="26" t="str">
        <f t="shared" si="5"/>
        <v/>
      </c>
      <c r="AS24" s="26"/>
      <c r="AT24" s="26" t="str">
        <f t="shared" si="6"/>
        <v/>
      </c>
      <c r="AU24" s="29">
        <f t="shared" si="7"/>
        <v>438.99</v>
      </c>
      <c r="AV24" s="35">
        <f t="shared" si="2"/>
        <v>1.9772843169639044E-2</v>
      </c>
      <c r="AW24" s="29">
        <f t="shared" si="8"/>
        <v>412.49430177906731</v>
      </c>
    </row>
    <row r="25" spans="1:49" s="36" customFormat="1" ht="15.75" customHeight="1" x14ac:dyDescent="0.25">
      <c r="A25" s="25" t="s">
        <v>59</v>
      </c>
      <c r="B25" s="25" t="s">
        <v>145</v>
      </c>
      <c r="C25" s="25" t="s">
        <v>146</v>
      </c>
      <c r="D25" s="25" t="s">
        <v>147</v>
      </c>
      <c r="E25" s="1" t="s">
        <v>61</v>
      </c>
      <c r="F25" s="25">
        <v>15</v>
      </c>
      <c r="G25" s="25">
        <v>107</v>
      </c>
      <c r="H25" s="25">
        <v>42</v>
      </c>
      <c r="I25" s="26">
        <v>234.2</v>
      </c>
      <c r="J25" s="26">
        <v>38.479999999999997</v>
      </c>
      <c r="K25" s="26">
        <f t="shared" si="0"/>
        <v>30.998000000000001</v>
      </c>
      <c r="L25" s="26">
        <f t="shared" si="1"/>
        <v>2813.19</v>
      </c>
      <c r="M25" s="27"/>
      <c r="N25" s="28">
        <v>18.260000000000002</v>
      </c>
      <c r="O25" s="29">
        <v>47151.150000000009</v>
      </c>
      <c r="P25" s="30">
        <v>12.663</v>
      </c>
      <c r="Q25" s="29">
        <v>29560.893750000003</v>
      </c>
      <c r="R25" s="31">
        <v>7.4999999999999997E-2</v>
      </c>
      <c r="S25" s="29">
        <v>82.740000000001601</v>
      </c>
      <c r="T25" s="32"/>
      <c r="U25" s="29">
        <v>0</v>
      </c>
      <c r="V25" s="26"/>
      <c r="W25" s="29"/>
      <c r="X25" s="26"/>
      <c r="Y25" s="29"/>
      <c r="Z25" s="33"/>
      <c r="AA25" s="29"/>
      <c r="AB25" s="34"/>
      <c r="AC25" s="29">
        <v>0</v>
      </c>
      <c r="AD25" s="26"/>
      <c r="AE25" s="45">
        <v>2813.19</v>
      </c>
      <c r="AF25" s="33"/>
      <c r="AG25" s="29"/>
      <c r="AH25" s="26"/>
      <c r="AI25" s="29"/>
      <c r="AJ25" s="27"/>
      <c r="AK25" s="29"/>
      <c r="AL25" s="27"/>
      <c r="AM25" s="29" t="str">
        <f t="shared" si="16"/>
        <v/>
      </c>
      <c r="AN25" s="26"/>
      <c r="AO25" s="29" t="str">
        <f t="shared" si="4"/>
        <v/>
      </c>
      <c r="AP25" s="26"/>
      <c r="AQ25" s="26">
        <v>3.8</v>
      </c>
      <c r="AR25" s="26">
        <f t="shared" si="5"/>
        <v>2226.7999999999997</v>
      </c>
      <c r="AS25" s="26"/>
      <c r="AT25" s="26" t="str">
        <f t="shared" si="6"/>
        <v/>
      </c>
      <c r="AU25" s="29">
        <f t="shared" si="7"/>
        <v>79607.973750000019</v>
      </c>
      <c r="AV25" s="35">
        <f t="shared" si="2"/>
        <v>3.5856761657702734</v>
      </c>
      <c r="AW25" s="29">
        <f t="shared" si="8"/>
        <v>74803.151661888842</v>
      </c>
    </row>
    <row r="26" spans="1:49" s="36" customFormat="1" ht="15.75" customHeight="1" x14ac:dyDescent="0.25">
      <c r="A26" s="25" t="s">
        <v>59</v>
      </c>
      <c r="B26" s="25" t="s">
        <v>145</v>
      </c>
      <c r="C26" s="25" t="s">
        <v>146</v>
      </c>
      <c r="D26" s="25" t="s">
        <v>147</v>
      </c>
      <c r="E26" s="1" t="s">
        <v>44</v>
      </c>
      <c r="F26" s="25">
        <v>15</v>
      </c>
      <c r="G26" s="25">
        <v>107</v>
      </c>
      <c r="H26" s="25">
        <v>42</v>
      </c>
      <c r="I26" s="26">
        <v>234.2</v>
      </c>
      <c r="J26" s="26">
        <v>3.37</v>
      </c>
      <c r="K26" s="26">
        <f t="shared" si="0"/>
        <v>0.12000000000000001</v>
      </c>
      <c r="L26" s="26">
        <f t="shared" si="1"/>
        <v>219.29</v>
      </c>
      <c r="M26" s="27"/>
      <c r="N26" s="28"/>
      <c r="O26" s="29">
        <v>0</v>
      </c>
      <c r="P26" s="30">
        <v>0.05</v>
      </c>
      <c r="Q26" s="29">
        <v>117.37500000000003</v>
      </c>
      <c r="R26" s="31">
        <v>7.0000000000000007E-2</v>
      </c>
      <c r="S26" s="29">
        <v>82.739999999999782</v>
      </c>
      <c r="T26" s="32"/>
      <c r="U26" s="29">
        <v>0</v>
      </c>
      <c r="V26" s="26"/>
      <c r="W26" s="29"/>
      <c r="X26" s="26"/>
      <c r="Y26" s="29"/>
      <c r="Z26" s="33"/>
      <c r="AA26" s="29"/>
      <c r="AB26" s="34"/>
      <c r="AC26" s="29">
        <v>0</v>
      </c>
      <c r="AD26" s="26"/>
      <c r="AE26" s="45">
        <v>219.29</v>
      </c>
      <c r="AF26" s="33"/>
      <c r="AG26" s="29"/>
      <c r="AH26" s="26"/>
      <c r="AI26" s="29"/>
      <c r="AJ26" s="27"/>
      <c r="AK26" s="29"/>
      <c r="AL26" s="27"/>
      <c r="AM26" s="29" t="str">
        <f t="shared" si="16"/>
        <v/>
      </c>
      <c r="AN26" s="26"/>
      <c r="AO26" s="29" t="str">
        <f t="shared" si="4"/>
        <v/>
      </c>
      <c r="AP26" s="26"/>
      <c r="AQ26" s="26"/>
      <c r="AR26" s="26" t="str">
        <f t="shared" si="5"/>
        <v/>
      </c>
      <c r="AS26" s="26"/>
      <c r="AT26" s="26" t="str">
        <f t="shared" si="6"/>
        <v/>
      </c>
      <c r="AU26" s="29">
        <f t="shared" si="7"/>
        <v>419.4049999999998</v>
      </c>
      <c r="AV26" s="35">
        <f t="shared" si="2"/>
        <v>1.8890702042330031E-2</v>
      </c>
      <c r="AW26" s="29">
        <f t="shared" si="8"/>
        <v>394.09137483234167</v>
      </c>
    </row>
    <row r="27" spans="1:49" s="36" customFormat="1" ht="15.75" customHeight="1" x14ac:dyDescent="0.25">
      <c r="A27" s="25" t="s">
        <v>59</v>
      </c>
      <c r="B27" s="25" t="s">
        <v>145</v>
      </c>
      <c r="C27" s="25" t="s">
        <v>146</v>
      </c>
      <c r="D27" s="25" t="s">
        <v>147</v>
      </c>
      <c r="E27" s="1" t="s">
        <v>62</v>
      </c>
      <c r="F27" s="25">
        <v>15</v>
      </c>
      <c r="G27" s="25">
        <v>107</v>
      </c>
      <c r="H27" s="25">
        <v>42</v>
      </c>
      <c r="I27" s="26">
        <v>234.2</v>
      </c>
      <c r="J27" s="26">
        <v>39.06</v>
      </c>
      <c r="K27" s="26">
        <f t="shared" si="0"/>
        <v>39.050000000000004</v>
      </c>
      <c r="L27" s="26">
        <f t="shared" si="1"/>
        <v>2425.79</v>
      </c>
      <c r="M27" s="27"/>
      <c r="N27" s="28">
        <v>2.08</v>
      </c>
      <c r="O27" s="29">
        <v>5669.04</v>
      </c>
      <c r="P27" s="30">
        <v>27.51</v>
      </c>
      <c r="Q27" s="29">
        <v>64386.056250000009</v>
      </c>
      <c r="R27" s="31">
        <v>8.4700000000000006</v>
      </c>
      <c r="S27" s="29">
        <v>3584.4150000000009</v>
      </c>
      <c r="T27" s="32">
        <v>0.99</v>
      </c>
      <c r="U27" s="29">
        <v>119.91374999999994</v>
      </c>
      <c r="V27" s="26"/>
      <c r="W27" s="29"/>
      <c r="X27" s="26"/>
      <c r="Y27" s="29"/>
      <c r="Z27" s="33"/>
      <c r="AA27" s="29"/>
      <c r="AB27" s="34"/>
      <c r="AC27" s="29">
        <v>0</v>
      </c>
      <c r="AD27" s="26"/>
      <c r="AE27" s="45">
        <v>2425.79</v>
      </c>
      <c r="AF27" s="33"/>
      <c r="AG27" s="29"/>
      <c r="AH27" s="26"/>
      <c r="AI27" s="29"/>
      <c r="AJ27" s="27"/>
      <c r="AK27" s="29"/>
      <c r="AL27" s="27"/>
      <c r="AM27" s="29" t="str">
        <f t="shared" si="16"/>
        <v/>
      </c>
      <c r="AN27" s="26"/>
      <c r="AO27" s="29" t="str">
        <f t="shared" si="4"/>
        <v/>
      </c>
      <c r="AP27" s="26"/>
      <c r="AQ27" s="26">
        <v>1.94</v>
      </c>
      <c r="AR27" s="26">
        <f t="shared" si="5"/>
        <v>1136.8399999999999</v>
      </c>
      <c r="AS27" s="26"/>
      <c r="AT27" s="26" t="str">
        <f t="shared" si="6"/>
        <v/>
      </c>
      <c r="AU27" s="29">
        <f t="shared" si="7"/>
        <v>76185.215000000011</v>
      </c>
      <c r="AV27" s="35">
        <f t="shared" si="2"/>
        <v>3.4315093921051329</v>
      </c>
      <c r="AW27" s="29">
        <f t="shared" si="8"/>
        <v>71586.97707763988</v>
      </c>
    </row>
    <row r="28" spans="1:49" s="36" customFormat="1" ht="15.75" customHeight="1" x14ac:dyDescent="0.25">
      <c r="A28" s="25" t="s">
        <v>63</v>
      </c>
      <c r="B28" s="25" t="s">
        <v>148</v>
      </c>
      <c r="C28" s="25" t="s">
        <v>116</v>
      </c>
      <c r="D28" s="25" t="s">
        <v>101</v>
      </c>
      <c r="E28" s="1" t="s">
        <v>49</v>
      </c>
      <c r="F28" s="25">
        <v>15</v>
      </c>
      <c r="G28" s="25">
        <v>107</v>
      </c>
      <c r="H28" s="25">
        <v>42</v>
      </c>
      <c r="I28" s="26">
        <v>232.44</v>
      </c>
      <c r="J28" s="26">
        <v>3.62</v>
      </c>
      <c r="K28" s="26">
        <f t="shared" si="0"/>
        <v>0</v>
      </c>
      <c r="L28" s="26">
        <f t="shared" si="1"/>
        <v>18.088780929836304</v>
      </c>
      <c r="M28" s="27"/>
      <c r="N28" s="28"/>
      <c r="O28" s="29">
        <v>0</v>
      </c>
      <c r="P28" s="30"/>
      <c r="Q28" s="29">
        <v>0</v>
      </c>
      <c r="R28" s="31"/>
      <c r="S28" s="29">
        <v>0</v>
      </c>
      <c r="T28" s="32"/>
      <c r="U28" s="29">
        <v>0</v>
      </c>
      <c r="V28" s="26"/>
      <c r="W28" s="29"/>
      <c r="X28" s="26"/>
      <c r="Y28" s="29"/>
      <c r="Z28" s="33"/>
      <c r="AA28" s="29"/>
      <c r="AB28" s="34"/>
      <c r="AC28" s="29">
        <v>0</v>
      </c>
      <c r="AD28" s="26"/>
      <c r="AE28" s="45">
        <v>18.088780929836304</v>
      </c>
      <c r="AF28" s="33"/>
      <c r="AG28" s="29"/>
      <c r="AH28" s="26"/>
      <c r="AI28" s="29"/>
      <c r="AJ28" s="27"/>
      <c r="AK28" s="29"/>
      <c r="AL28" s="27"/>
      <c r="AM28" s="29" t="str">
        <f t="shared" si="16"/>
        <v/>
      </c>
      <c r="AN28" s="26"/>
      <c r="AO28" s="29" t="str">
        <f t="shared" si="4"/>
        <v/>
      </c>
      <c r="AP28" s="26"/>
      <c r="AQ28" s="26"/>
      <c r="AR28" s="26" t="str">
        <f t="shared" si="5"/>
        <v/>
      </c>
      <c r="AS28" s="26"/>
      <c r="AT28" s="26" t="str">
        <f t="shared" si="6"/>
        <v/>
      </c>
      <c r="AU28" s="29">
        <f t="shared" si="7"/>
        <v>18.088780929836304</v>
      </c>
      <c r="AV28" s="35">
        <f t="shared" si="2"/>
        <v>8.1474892014763605E-4</v>
      </c>
      <c r="AW28" s="29">
        <f t="shared" si="8"/>
        <v>16.997013735363755</v>
      </c>
    </row>
    <row r="29" spans="1:49" s="36" customFormat="1" ht="15.75" customHeight="1" x14ac:dyDescent="0.25">
      <c r="A29" s="25" t="s">
        <v>63</v>
      </c>
      <c r="B29" s="25" t="s">
        <v>148</v>
      </c>
      <c r="C29" s="25" t="s">
        <v>116</v>
      </c>
      <c r="D29" s="25" t="s">
        <v>101</v>
      </c>
      <c r="E29" s="1" t="s">
        <v>60</v>
      </c>
      <c r="F29" s="25">
        <v>15</v>
      </c>
      <c r="G29" s="25">
        <v>107</v>
      </c>
      <c r="H29" s="25">
        <v>42</v>
      </c>
      <c r="I29" s="26">
        <v>232.44</v>
      </c>
      <c r="J29" s="26">
        <v>34.19</v>
      </c>
      <c r="K29" s="26">
        <f t="shared" si="0"/>
        <v>0</v>
      </c>
      <c r="L29" s="26">
        <f t="shared" si="1"/>
        <v>68.845050699984682</v>
      </c>
      <c r="M29" s="27"/>
      <c r="N29" s="28"/>
      <c r="O29" s="29">
        <v>0</v>
      </c>
      <c r="P29" s="30"/>
      <c r="Q29" s="29">
        <v>0</v>
      </c>
      <c r="R29" s="31"/>
      <c r="S29" s="29">
        <v>0</v>
      </c>
      <c r="T29" s="32"/>
      <c r="U29" s="29">
        <v>0</v>
      </c>
      <c r="V29" s="26"/>
      <c r="W29" s="29"/>
      <c r="X29" s="26"/>
      <c r="Y29" s="29"/>
      <c r="Z29" s="33"/>
      <c r="AA29" s="29"/>
      <c r="AB29" s="34"/>
      <c r="AC29" s="29">
        <v>0</v>
      </c>
      <c r="AD29" s="26"/>
      <c r="AE29" s="45">
        <v>68.845050699984682</v>
      </c>
      <c r="AF29" s="33"/>
      <c r="AG29" s="29"/>
      <c r="AH29" s="26"/>
      <c r="AI29" s="29"/>
      <c r="AJ29" s="27"/>
      <c r="AK29" s="29"/>
      <c r="AL29" s="27"/>
      <c r="AM29" s="29" t="str">
        <f t="shared" si="16"/>
        <v/>
      </c>
      <c r="AN29" s="26"/>
      <c r="AO29" s="29" t="str">
        <f t="shared" si="4"/>
        <v/>
      </c>
      <c r="AP29" s="26"/>
      <c r="AQ29" s="26"/>
      <c r="AR29" s="26" t="str">
        <f t="shared" si="5"/>
        <v/>
      </c>
      <c r="AS29" s="26"/>
      <c r="AT29" s="26" t="str">
        <f t="shared" si="6"/>
        <v/>
      </c>
      <c r="AU29" s="29">
        <f t="shared" si="7"/>
        <v>68.845050699984682</v>
      </c>
      <c r="AV29" s="35">
        <f t="shared" si="2"/>
        <v>3.1008961263278116E-3</v>
      </c>
      <c r="AW29" s="29">
        <f t="shared" si="8"/>
        <v>64.689836031423667</v>
      </c>
    </row>
    <row r="30" spans="1:49" s="36" customFormat="1" ht="15.75" customHeight="1" x14ac:dyDescent="0.25">
      <c r="A30" s="25" t="s">
        <v>63</v>
      </c>
      <c r="B30" s="25" t="s">
        <v>148</v>
      </c>
      <c r="C30" s="25" t="s">
        <v>116</v>
      </c>
      <c r="D30" s="25" t="s">
        <v>101</v>
      </c>
      <c r="E30" s="1" t="s">
        <v>56</v>
      </c>
      <c r="F30" s="25">
        <v>15</v>
      </c>
      <c r="G30" s="25">
        <v>107</v>
      </c>
      <c r="H30" s="25">
        <v>42</v>
      </c>
      <c r="I30" s="26">
        <v>232.44</v>
      </c>
      <c r="J30" s="26">
        <v>37.04</v>
      </c>
      <c r="K30" s="26">
        <f t="shared" ref="K30:K61" si="17">SUM(N30,P30,R30,T30,V30,X30,Z30,AB30,AF30,AH30)</f>
        <v>0</v>
      </c>
      <c r="L30" s="26">
        <f t="shared" ref="L30:L61" si="18">SUM(M30,AJ30,AL30,AD30,AE30,AN30,AP30)</f>
        <v>62.721711310738591</v>
      </c>
      <c r="M30" s="27"/>
      <c r="N30" s="28"/>
      <c r="O30" s="29"/>
      <c r="P30" s="30"/>
      <c r="Q30" s="29"/>
      <c r="R30" s="31"/>
      <c r="S30" s="29"/>
      <c r="T30" s="32"/>
      <c r="U30" s="29"/>
      <c r="V30" s="26"/>
      <c r="W30" s="29"/>
      <c r="X30" s="26"/>
      <c r="Y30" s="29"/>
      <c r="Z30" s="33"/>
      <c r="AA30" s="29"/>
      <c r="AB30" s="34"/>
      <c r="AC30" s="29"/>
      <c r="AD30" s="26"/>
      <c r="AE30" s="45">
        <v>62.721711310738591</v>
      </c>
      <c r="AF30" s="33"/>
      <c r="AG30" s="29"/>
      <c r="AH30" s="26"/>
      <c r="AI30" s="29"/>
      <c r="AJ30" s="27"/>
      <c r="AK30" s="29"/>
      <c r="AL30" s="27"/>
      <c r="AM30" s="29" t="str">
        <f t="shared" si="16"/>
        <v/>
      </c>
      <c r="AN30" s="26"/>
      <c r="AO30" s="29" t="str">
        <f t="shared" ref="AO30:AO61" si="19">IF(AN30&gt;0,AN30*$AO$1,"")</f>
        <v/>
      </c>
      <c r="AP30" s="26"/>
      <c r="AQ30" s="26"/>
      <c r="AR30" s="26" t="str">
        <f t="shared" si="5"/>
        <v/>
      </c>
      <c r="AS30" s="26"/>
      <c r="AT30" s="26" t="str">
        <f t="shared" si="6"/>
        <v/>
      </c>
      <c r="AU30" s="29">
        <f t="shared" si="7"/>
        <v>62.721711310738591</v>
      </c>
      <c r="AV30" s="35">
        <f t="shared" si="2"/>
        <v>2.8250906878940513E-3</v>
      </c>
      <c r="AW30" s="29">
        <f t="shared" si="8"/>
        <v>58.936077162375788</v>
      </c>
    </row>
    <row r="31" spans="1:49" s="36" customFormat="1" x14ac:dyDescent="0.25">
      <c r="A31" s="25" t="s">
        <v>63</v>
      </c>
      <c r="B31" s="25" t="s">
        <v>148</v>
      </c>
      <c r="C31" s="25" t="s">
        <v>116</v>
      </c>
      <c r="D31" s="25" t="s">
        <v>101</v>
      </c>
      <c r="E31" s="1" t="s">
        <v>44</v>
      </c>
      <c r="F31" s="25">
        <v>15</v>
      </c>
      <c r="G31" s="25">
        <v>107</v>
      </c>
      <c r="H31" s="25">
        <v>42</v>
      </c>
      <c r="I31" s="26">
        <v>232.44</v>
      </c>
      <c r="J31" s="26">
        <v>35.119999999999997</v>
      </c>
      <c r="K31" s="26">
        <f t="shared" si="17"/>
        <v>0.01</v>
      </c>
      <c r="L31" s="26">
        <f t="shared" si="18"/>
        <v>1415.1808034724736</v>
      </c>
      <c r="M31" s="27"/>
      <c r="N31" s="28"/>
      <c r="O31" s="29">
        <v>0</v>
      </c>
      <c r="P31" s="30"/>
      <c r="Q31" s="29">
        <v>0</v>
      </c>
      <c r="R31" s="31">
        <v>0.01</v>
      </c>
      <c r="S31" s="29">
        <v>11.820000000006985</v>
      </c>
      <c r="T31" s="32"/>
      <c r="U31" s="29">
        <v>0</v>
      </c>
      <c r="V31" s="26"/>
      <c r="W31" s="29"/>
      <c r="X31" s="26"/>
      <c r="Y31" s="29"/>
      <c r="Z31" s="33"/>
      <c r="AA31" s="29"/>
      <c r="AB31" s="34"/>
      <c r="AC31" s="29">
        <v>0</v>
      </c>
      <c r="AD31" s="26"/>
      <c r="AE31" s="45">
        <v>1415.1808034724736</v>
      </c>
      <c r="AF31" s="33"/>
      <c r="AG31" s="29"/>
      <c r="AH31" s="26"/>
      <c r="AI31" s="29"/>
      <c r="AJ31" s="27"/>
      <c r="AK31" s="29"/>
      <c r="AL31" s="27"/>
      <c r="AM31" s="29" t="str">
        <f t="shared" si="16"/>
        <v/>
      </c>
      <c r="AN31" s="26"/>
      <c r="AO31" s="29" t="str">
        <f t="shared" si="19"/>
        <v/>
      </c>
      <c r="AP31" s="26"/>
      <c r="AQ31" s="26"/>
      <c r="AR31" s="26" t="str">
        <f t="shared" si="5"/>
        <v/>
      </c>
      <c r="AS31" s="26"/>
      <c r="AT31" s="26" t="str">
        <f t="shared" si="6"/>
        <v/>
      </c>
      <c r="AU31" s="29">
        <f t="shared" si="7"/>
        <v>1427.0008034724806</v>
      </c>
      <c r="AV31" s="35">
        <f t="shared" si="2"/>
        <v>6.4274500763138717E-2</v>
      </c>
      <c r="AW31" s="29">
        <f t="shared" si="8"/>
        <v>1340.8726851785893</v>
      </c>
    </row>
    <row r="32" spans="1:49" s="36" customFormat="1" x14ac:dyDescent="0.25">
      <c r="A32" s="25" t="s">
        <v>64</v>
      </c>
      <c r="B32" s="25" t="s">
        <v>149</v>
      </c>
      <c r="C32" s="25" t="s">
        <v>118</v>
      </c>
      <c r="D32" s="25" t="s">
        <v>103</v>
      </c>
      <c r="E32" s="1" t="s">
        <v>58</v>
      </c>
      <c r="F32" s="25">
        <v>21</v>
      </c>
      <c r="G32" s="25">
        <v>107</v>
      </c>
      <c r="H32" s="25">
        <v>42</v>
      </c>
      <c r="I32" s="26">
        <v>339.89</v>
      </c>
      <c r="J32" s="26">
        <v>39.049999999999997</v>
      </c>
      <c r="K32" s="26">
        <f t="shared" si="17"/>
        <v>12.110000000000001</v>
      </c>
      <c r="L32" s="26">
        <f t="shared" si="18"/>
        <v>574.23780400504563</v>
      </c>
      <c r="M32" s="27"/>
      <c r="N32" s="28"/>
      <c r="O32" s="29">
        <v>0</v>
      </c>
      <c r="P32" s="30">
        <v>2.72</v>
      </c>
      <c r="Q32" s="29">
        <v>4788.9000000000005</v>
      </c>
      <c r="R32" s="31">
        <v>8.14</v>
      </c>
      <c r="S32" s="29">
        <v>7216.1100000000024</v>
      </c>
      <c r="T32" s="32">
        <v>1.25</v>
      </c>
      <c r="U32" s="29">
        <v>454.21875</v>
      </c>
      <c r="V32" s="26"/>
      <c r="W32" s="29"/>
      <c r="X32" s="26"/>
      <c r="Y32" s="29"/>
      <c r="Z32" s="33"/>
      <c r="AA32" s="29"/>
      <c r="AB32" s="34"/>
      <c r="AC32" s="29">
        <v>0</v>
      </c>
      <c r="AD32" s="26"/>
      <c r="AE32" s="45">
        <v>574.23780400504563</v>
      </c>
      <c r="AF32" s="33"/>
      <c r="AG32" s="29"/>
      <c r="AH32" s="26"/>
      <c r="AI32" s="29"/>
      <c r="AJ32" s="27"/>
      <c r="AK32" s="29"/>
      <c r="AL32" s="27"/>
      <c r="AM32" s="29" t="str">
        <f t="shared" si="16"/>
        <v/>
      </c>
      <c r="AN32" s="26"/>
      <c r="AO32" s="29" t="str">
        <f t="shared" si="19"/>
        <v/>
      </c>
      <c r="AP32" s="26"/>
      <c r="AQ32" s="26"/>
      <c r="AR32" s="26" t="str">
        <f t="shared" si="5"/>
        <v/>
      </c>
      <c r="AS32" s="26"/>
      <c r="AT32" s="26" t="str">
        <f t="shared" si="6"/>
        <v/>
      </c>
      <c r="AU32" s="29">
        <f t="shared" si="7"/>
        <v>13033.466554005048</v>
      </c>
      <c r="AV32" s="35">
        <f t="shared" si="2"/>
        <v>0.58704911303008644</v>
      </c>
      <c r="AW32" s="29">
        <f t="shared" si="8"/>
        <v>12246.818118761563</v>
      </c>
    </row>
    <row r="33" spans="1:49" s="36" customFormat="1" x14ac:dyDescent="0.25">
      <c r="A33" s="25" t="s">
        <v>64</v>
      </c>
      <c r="B33" s="25" t="s">
        <v>149</v>
      </c>
      <c r="C33" s="25" t="s">
        <v>118</v>
      </c>
      <c r="D33" s="25" t="s">
        <v>103</v>
      </c>
      <c r="E33" s="1" t="s">
        <v>62</v>
      </c>
      <c r="F33" s="25">
        <v>21</v>
      </c>
      <c r="G33" s="25">
        <v>107</v>
      </c>
      <c r="H33" s="25">
        <v>42</v>
      </c>
      <c r="I33" s="26">
        <v>339.89</v>
      </c>
      <c r="J33" s="26">
        <v>38</v>
      </c>
      <c r="K33" s="26">
        <f t="shared" si="17"/>
        <v>5.78</v>
      </c>
      <c r="L33" s="26">
        <f t="shared" si="18"/>
        <v>322.62380702456596</v>
      </c>
      <c r="M33" s="27"/>
      <c r="N33" s="28"/>
      <c r="O33" s="29">
        <v>0</v>
      </c>
      <c r="P33" s="30">
        <v>2.2000000000000002</v>
      </c>
      <c r="Q33" s="29">
        <v>3873.3749999999991</v>
      </c>
      <c r="R33" s="31">
        <v>3.49</v>
      </c>
      <c r="S33" s="29">
        <v>3093.8850000000002</v>
      </c>
      <c r="T33" s="32">
        <v>0.09</v>
      </c>
      <c r="U33" s="29">
        <v>32.703749999999992</v>
      </c>
      <c r="V33" s="26"/>
      <c r="W33" s="29"/>
      <c r="X33" s="26"/>
      <c r="Y33" s="29"/>
      <c r="Z33" s="33"/>
      <c r="AA33" s="29"/>
      <c r="AB33" s="34"/>
      <c r="AC33" s="29">
        <v>0</v>
      </c>
      <c r="AD33" s="26"/>
      <c r="AE33" s="45">
        <v>322.62380702456596</v>
      </c>
      <c r="AF33" s="33"/>
      <c r="AG33" s="29"/>
      <c r="AH33" s="26"/>
      <c r="AI33" s="29"/>
      <c r="AJ33" s="27"/>
      <c r="AK33" s="29"/>
      <c r="AL33" s="27"/>
      <c r="AM33" s="29" t="str">
        <f t="shared" si="16"/>
        <v/>
      </c>
      <c r="AN33" s="26"/>
      <c r="AO33" s="29" t="str">
        <f t="shared" si="19"/>
        <v/>
      </c>
      <c r="AP33" s="26"/>
      <c r="AQ33" s="26">
        <v>0.35</v>
      </c>
      <c r="AR33" s="26">
        <f t="shared" si="5"/>
        <v>205.1</v>
      </c>
      <c r="AS33" s="26"/>
      <c r="AT33" s="26" t="str">
        <f t="shared" si="6"/>
        <v/>
      </c>
      <c r="AU33" s="29">
        <f t="shared" si="7"/>
        <v>7322.5875570245653</v>
      </c>
      <c r="AV33" s="35">
        <f t="shared" si="2"/>
        <v>0.32982157990158556</v>
      </c>
      <c r="AW33" s="29">
        <f t="shared" si="8"/>
        <v>6880.6251658373412</v>
      </c>
    </row>
    <row r="34" spans="1:49" s="36" customFormat="1" x14ac:dyDescent="0.25">
      <c r="A34" s="25" t="s">
        <v>64</v>
      </c>
      <c r="B34" s="25" t="s">
        <v>149</v>
      </c>
      <c r="C34" s="25" t="s">
        <v>118</v>
      </c>
      <c r="D34" s="25" t="s">
        <v>103</v>
      </c>
      <c r="E34" s="1" t="s">
        <v>53</v>
      </c>
      <c r="F34" s="25">
        <v>21</v>
      </c>
      <c r="G34" s="25">
        <v>107</v>
      </c>
      <c r="H34" s="25">
        <v>42</v>
      </c>
      <c r="I34" s="26">
        <v>339.89</v>
      </c>
      <c r="J34" s="26">
        <v>38.57</v>
      </c>
      <c r="K34" s="26">
        <f t="shared" si="17"/>
        <v>0.18</v>
      </c>
      <c r="L34" s="26">
        <f t="shared" si="18"/>
        <v>3.0145894195465361</v>
      </c>
      <c r="M34" s="27"/>
      <c r="N34" s="28"/>
      <c r="O34" s="29">
        <v>0</v>
      </c>
      <c r="P34" s="30"/>
      <c r="Q34" s="29">
        <v>0</v>
      </c>
      <c r="R34" s="31"/>
      <c r="S34" s="29">
        <v>0</v>
      </c>
      <c r="T34" s="32">
        <v>0.18</v>
      </c>
      <c r="U34" s="29">
        <v>65.407499999999985</v>
      </c>
      <c r="V34" s="26"/>
      <c r="W34" s="29"/>
      <c r="X34" s="26"/>
      <c r="Y34" s="29"/>
      <c r="Z34" s="33"/>
      <c r="AA34" s="29"/>
      <c r="AB34" s="34"/>
      <c r="AC34" s="29">
        <v>0</v>
      </c>
      <c r="AD34" s="26"/>
      <c r="AE34" s="45">
        <v>3.0145894195465361</v>
      </c>
      <c r="AF34" s="33"/>
      <c r="AG34" s="29"/>
      <c r="AH34" s="26"/>
      <c r="AI34" s="29"/>
      <c r="AJ34" s="27"/>
      <c r="AK34" s="29"/>
      <c r="AL34" s="27"/>
      <c r="AM34" s="29" t="str">
        <f t="shared" si="16"/>
        <v/>
      </c>
      <c r="AN34" s="26"/>
      <c r="AO34" s="29" t="str">
        <f t="shared" si="19"/>
        <v/>
      </c>
      <c r="AP34" s="26"/>
      <c r="AQ34" s="26"/>
      <c r="AR34" s="26" t="str">
        <f t="shared" si="5"/>
        <v/>
      </c>
      <c r="AS34" s="26"/>
      <c r="AT34" s="26" t="str">
        <f t="shared" si="6"/>
        <v/>
      </c>
      <c r="AU34" s="29">
        <f t="shared" si="7"/>
        <v>68.422089419546523</v>
      </c>
      <c r="AV34" s="35">
        <f t="shared" si="2"/>
        <v>3.0818452434718618E-3</v>
      </c>
      <c r="AW34" s="29">
        <f t="shared" si="8"/>
        <v>64.292403019159337</v>
      </c>
    </row>
    <row r="35" spans="1:49" s="36" customFormat="1" x14ac:dyDescent="0.25">
      <c r="A35" s="25" t="s">
        <v>65</v>
      </c>
      <c r="B35" s="25" t="s">
        <v>150</v>
      </c>
      <c r="C35" s="25" t="s">
        <v>119</v>
      </c>
      <c r="D35" s="25" t="s">
        <v>104</v>
      </c>
      <c r="E35" s="1" t="s">
        <v>53</v>
      </c>
      <c r="F35" s="25">
        <v>22</v>
      </c>
      <c r="G35" s="25">
        <v>107</v>
      </c>
      <c r="H35" s="25">
        <v>42</v>
      </c>
      <c r="I35" s="26">
        <v>320</v>
      </c>
      <c r="J35" s="26">
        <v>38.42</v>
      </c>
      <c r="K35" s="26">
        <f t="shared" si="17"/>
        <v>38.42</v>
      </c>
      <c r="L35" s="26">
        <f t="shared" si="18"/>
        <v>2678.7632248996347</v>
      </c>
      <c r="M35" s="27"/>
      <c r="N35" s="28">
        <v>1.57</v>
      </c>
      <c r="O35" s="29">
        <v>3154.7662499999997</v>
      </c>
      <c r="P35" s="30">
        <v>27.69</v>
      </c>
      <c r="Q35" s="29">
        <v>48992.324999999997</v>
      </c>
      <c r="R35" s="31">
        <v>4.91</v>
      </c>
      <c r="S35" s="29">
        <v>4308.3899999999994</v>
      </c>
      <c r="T35" s="32">
        <v>4.25</v>
      </c>
      <c r="U35" s="29">
        <v>964.1550000000002</v>
      </c>
      <c r="V35" s="26"/>
      <c r="W35" s="29"/>
      <c r="X35" s="26"/>
      <c r="Y35" s="29"/>
      <c r="Z35" s="33"/>
      <c r="AA35" s="29"/>
      <c r="AB35" s="34"/>
      <c r="AC35" s="29">
        <v>0</v>
      </c>
      <c r="AD35" s="26"/>
      <c r="AE35" s="45">
        <v>2678.7632248996347</v>
      </c>
      <c r="AF35" s="33"/>
      <c r="AG35" s="29"/>
      <c r="AH35" s="26"/>
      <c r="AI35" s="29"/>
      <c r="AJ35" s="27"/>
      <c r="AK35" s="29"/>
      <c r="AL35" s="27"/>
      <c r="AM35" s="29" t="str">
        <f t="shared" si="16"/>
        <v/>
      </c>
      <c r="AN35" s="26"/>
      <c r="AO35" s="29" t="str">
        <f t="shared" si="19"/>
        <v/>
      </c>
      <c r="AP35" s="26"/>
      <c r="AQ35" s="26">
        <v>3.03</v>
      </c>
      <c r="AR35" s="26">
        <f t="shared" si="5"/>
        <v>1775.58</v>
      </c>
      <c r="AS35" s="26"/>
      <c r="AT35" s="26" t="str">
        <f t="shared" si="6"/>
        <v/>
      </c>
      <c r="AU35" s="29">
        <f t="shared" si="7"/>
        <v>60098.399474899634</v>
      </c>
      <c r="AV35" s="35">
        <f t="shared" ref="AV35:AV61" si="20">(AU35/$AU$110)*100</f>
        <v>2.706932339150113</v>
      </c>
      <c r="AW35" s="29">
        <f t="shared" si="8"/>
        <v>56471.09804195584</v>
      </c>
    </row>
    <row r="36" spans="1:49" s="36" customFormat="1" x14ac:dyDescent="0.25">
      <c r="A36" s="25" t="s">
        <v>65</v>
      </c>
      <c r="B36" s="25" t="s">
        <v>150</v>
      </c>
      <c r="C36" s="25" t="s">
        <v>119</v>
      </c>
      <c r="D36" s="25" t="s">
        <v>104</v>
      </c>
      <c r="E36" s="1" t="s">
        <v>41</v>
      </c>
      <c r="F36" s="25">
        <v>22</v>
      </c>
      <c r="G36" s="25">
        <v>107</v>
      </c>
      <c r="H36" s="25">
        <v>42</v>
      </c>
      <c r="I36" s="26">
        <v>320</v>
      </c>
      <c r="J36" s="26">
        <v>39.46</v>
      </c>
      <c r="K36" s="26">
        <f t="shared" si="17"/>
        <v>0.47</v>
      </c>
      <c r="L36" s="26">
        <f t="shared" si="18"/>
        <v>33.292702449202537</v>
      </c>
      <c r="M36" s="27"/>
      <c r="N36" s="28"/>
      <c r="O36" s="29">
        <v>0</v>
      </c>
      <c r="P36" s="30">
        <v>0.37</v>
      </c>
      <c r="Q36" s="29">
        <v>651.43125000000009</v>
      </c>
      <c r="R36" s="31">
        <v>0.1</v>
      </c>
      <c r="S36" s="29">
        <v>118.2</v>
      </c>
      <c r="T36" s="32"/>
      <c r="U36" s="29">
        <v>0</v>
      </c>
      <c r="V36" s="26"/>
      <c r="W36" s="29"/>
      <c r="X36" s="26"/>
      <c r="Y36" s="29"/>
      <c r="Z36" s="33"/>
      <c r="AA36" s="29"/>
      <c r="AB36" s="34"/>
      <c r="AC36" s="29">
        <v>0</v>
      </c>
      <c r="AD36" s="26"/>
      <c r="AE36" s="45">
        <v>33.292702449202537</v>
      </c>
      <c r="AF36" s="33"/>
      <c r="AG36" s="29"/>
      <c r="AH36" s="26"/>
      <c r="AI36" s="29"/>
      <c r="AJ36" s="27"/>
      <c r="AK36" s="29"/>
      <c r="AL36" s="27"/>
      <c r="AM36" s="29" t="str">
        <f t="shared" si="16"/>
        <v/>
      </c>
      <c r="AN36" s="26"/>
      <c r="AO36" s="29" t="str">
        <f t="shared" si="19"/>
        <v/>
      </c>
      <c r="AP36" s="26"/>
      <c r="AQ36" s="26">
        <v>0.24</v>
      </c>
      <c r="AR36" s="26">
        <f t="shared" si="5"/>
        <v>140.63999999999999</v>
      </c>
      <c r="AS36" s="26"/>
      <c r="AT36" s="26" t="str">
        <f t="shared" si="6"/>
        <v/>
      </c>
      <c r="AU36" s="29">
        <f t="shared" si="7"/>
        <v>802.92395244920272</v>
      </c>
      <c r="AV36" s="35">
        <f t="shared" si="20"/>
        <v>3.6165036535968483E-2</v>
      </c>
      <c r="AW36" s="29">
        <f t="shared" si="8"/>
        <v>754.46264185339749</v>
      </c>
    </row>
    <row r="37" spans="1:49" s="36" customFormat="1" x14ac:dyDescent="0.25">
      <c r="A37" s="25" t="s">
        <v>65</v>
      </c>
      <c r="B37" s="25" t="s">
        <v>150</v>
      </c>
      <c r="C37" s="25" t="s">
        <v>119</v>
      </c>
      <c r="D37" s="25" t="s">
        <v>104</v>
      </c>
      <c r="E37" s="1" t="s">
        <v>49</v>
      </c>
      <c r="F37" s="25">
        <v>22</v>
      </c>
      <c r="G37" s="25">
        <v>107</v>
      </c>
      <c r="H37" s="25">
        <v>42</v>
      </c>
      <c r="I37" s="26">
        <v>320</v>
      </c>
      <c r="J37" s="26">
        <v>39.04</v>
      </c>
      <c r="K37" s="26">
        <f t="shared" si="17"/>
        <v>28.982799999999997</v>
      </c>
      <c r="L37" s="26">
        <f t="shared" si="18"/>
        <v>2586.4670121592267</v>
      </c>
      <c r="M37" s="27"/>
      <c r="N37" s="28">
        <v>16.66</v>
      </c>
      <c r="O37" s="29">
        <v>39356.22</v>
      </c>
      <c r="P37" s="30">
        <v>9.4879999999999995</v>
      </c>
      <c r="Q37" s="29">
        <v>21415.068749999999</v>
      </c>
      <c r="R37" s="31">
        <v>2.7747999999999999</v>
      </c>
      <c r="S37" s="29">
        <v>3274.1400000000012</v>
      </c>
      <c r="T37" s="32">
        <v>0.06</v>
      </c>
      <c r="U37" s="29">
        <v>29.069999999999709</v>
      </c>
      <c r="V37" s="26"/>
      <c r="W37" s="29"/>
      <c r="X37" s="26"/>
      <c r="Y37" s="29"/>
      <c r="Z37" s="33"/>
      <c r="AA37" s="29"/>
      <c r="AB37" s="34"/>
      <c r="AC37" s="29">
        <v>0</v>
      </c>
      <c r="AD37" s="26"/>
      <c r="AE37" s="45">
        <v>2586.4670121592267</v>
      </c>
      <c r="AF37" s="33"/>
      <c r="AG37" s="29"/>
      <c r="AH37" s="26"/>
      <c r="AI37" s="29"/>
      <c r="AJ37" s="27"/>
      <c r="AK37" s="29"/>
      <c r="AL37" s="27"/>
      <c r="AM37" s="29" t="str">
        <f t="shared" si="16"/>
        <v/>
      </c>
      <c r="AN37" s="26"/>
      <c r="AO37" s="29" t="str">
        <f t="shared" si="19"/>
        <v/>
      </c>
      <c r="AP37" s="26"/>
      <c r="AQ37" s="26">
        <v>1.64</v>
      </c>
      <c r="AR37" s="26">
        <f t="shared" si="5"/>
        <v>961.04</v>
      </c>
      <c r="AS37" s="26"/>
      <c r="AT37" s="26" t="str">
        <f t="shared" si="6"/>
        <v/>
      </c>
      <c r="AU37" s="29">
        <f t="shared" si="7"/>
        <v>66660.96576215922</v>
      </c>
      <c r="AV37" s="35">
        <f t="shared" si="20"/>
        <v>3.0025212910359054</v>
      </c>
      <c r="AW37" s="29">
        <f t="shared" si="8"/>
        <v>62637.573812570176</v>
      </c>
    </row>
    <row r="38" spans="1:49" s="36" customFormat="1" x14ac:dyDescent="0.25">
      <c r="A38" s="25" t="s">
        <v>65</v>
      </c>
      <c r="B38" s="25" t="s">
        <v>150</v>
      </c>
      <c r="C38" s="25" t="s">
        <v>119</v>
      </c>
      <c r="D38" s="25" t="s">
        <v>104</v>
      </c>
      <c r="E38" s="1" t="s">
        <v>52</v>
      </c>
      <c r="F38" s="25">
        <v>22</v>
      </c>
      <c r="G38" s="25">
        <v>107</v>
      </c>
      <c r="H38" s="25">
        <v>42</v>
      </c>
      <c r="I38" s="26">
        <v>320</v>
      </c>
      <c r="J38" s="26">
        <v>38.799999999999997</v>
      </c>
      <c r="K38" s="26">
        <f t="shared" si="17"/>
        <v>38.706864999999993</v>
      </c>
      <c r="L38" s="26">
        <f t="shared" si="18"/>
        <v>2993.3906442344428</v>
      </c>
      <c r="M38" s="27"/>
      <c r="N38" s="28">
        <v>11.2</v>
      </c>
      <c r="O38" s="29">
        <v>26478.232499999998</v>
      </c>
      <c r="P38" s="30">
        <f>(23.18-0.083135)</f>
        <v>23.096865000000001</v>
      </c>
      <c r="Q38" s="29">
        <v>40564.800000000003</v>
      </c>
      <c r="R38" s="31">
        <v>4.41</v>
      </c>
      <c r="S38" s="29">
        <v>5017.5899999999992</v>
      </c>
      <c r="T38" s="32"/>
      <c r="U38" s="29">
        <v>0</v>
      </c>
      <c r="V38" s="26"/>
      <c r="W38" s="29"/>
      <c r="X38" s="26"/>
      <c r="Y38" s="29"/>
      <c r="Z38" s="33"/>
      <c r="AA38" s="29"/>
      <c r="AB38" s="34"/>
      <c r="AC38" s="29">
        <v>0</v>
      </c>
      <c r="AD38" s="26"/>
      <c r="AE38" s="45">
        <v>2993.3906442344428</v>
      </c>
      <c r="AF38" s="33"/>
      <c r="AG38" s="29"/>
      <c r="AH38" s="26"/>
      <c r="AI38" s="29"/>
      <c r="AJ38" s="27"/>
      <c r="AK38" s="29"/>
      <c r="AL38" s="27"/>
      <c r="AM38" s="29" t="str">
        <f t="shared" si="16"/>
        <v/>
      </c>
      <c r="AN38" s="26"/>
      <c r="AO38" s="29" t="str">
        <f t="shared" si="19"/>
        <v/>
      </c>
      <c r="AP38" s="26"/>
      <c r="AQ38" s="26">
        <v>2.06</v>
      </c>
      <c r="AR38" s="26">
        <f t="shared" si="5"/>
        <v>1207.1600000000001</v>
      </c>
      <c r="AS38" s="26"/>
      <c r="AT38" s="26" t="str">
        <f t="shared" si="6"/>
        <v/>
      </c>
      <c r="AU38" s="29">
        <f t="shared" si="7"/>
        <v>75054.013144234443</v>
      </c>
      <c r="AV38" s="35">
        <f t="shared" si="20"/>
        <v>3.3805581702384457</v>
      </c>
      <c r="AW38" s="29">
        <f t="shared" si="8"/>
        <v>70524.050086899326</v>
      </c>
    </row>
    <row r="39" spans="1:49" s="36" customFormat="1" x14ac:dyDescent="0.25">
      <c r="A39" s="25" t="s">
        <v>65</v>
      </c>
      <c r="B39" s="25" t="s">
        <v>150</v>
      </c>
      <c r="C39" s="25" t="s">
        <v>119</v>
      </c>
      <c r="D39" s="25" t="s">
        <v>104</v>
      </c>
      <c r="E39" s="1" t="s">
        <v>42</v>
      </c>
      <c r="F39" s="25">
        <v>22</v>
      </c>
      <c r="G39" s="25">
        <v>107</v>
      </c>
      <c r="H39" s="25">
        <v>42</v>
      </c>
      <c r="I39" s="26">
        <v>320</v>
      </c>
      <c r="J39" s="26">
        <v>39.01</v>
      </c>
      <c r="K39" s="26">
        <f t="shared" si="17"/>
        <v>19.150000000000002</v>
      </c>
      <c r="L39" s="26">
        <f t="shared" si="18"/>
        <v>1294.2678721671698</v>
      </c>
      <c r="M39" s="27"/>
      <c r="N39" s="28"/>
      <c r="O39" s="29">
        <v>0</v>
      </c>
      <c r="P39" s="30">
        <v>12.86</v>
      </c>
      <c r="Q39" s="29">
        <v>22641.637499999997</v>
      </c>
      <c r="R39" s="31">
        <v>6.03</v>
      </c>
      <c r="S39" s="29">
        <v>5345.5949999999993</v>
      </c>
      <c r="T39" s="32">
        <v>0.26</v>
      </c>
      <c r="U39" s="29">
        <v>94.477499999999992</v>
      </c>
      <c r="V39" s="26"/>
      <c r="W39" s="29"/>
      <c r="X39" s="26"/>
      <c r="Y39" s="29"/>
      <c r="Z39" s="33"/>
      <c r="AA39" s="29"/>
      <c r="AB39" s="34"/>
      <c r="AC39" s="29">
        <v>0</v>
      </c>
      <c r="AD39" s="26"/>
      <c r="AE39" s="45">
        <v>1294.2678721671698</v>
      </c>
      <c r="AF39" s="33"/>
      <c r="AG39" s="29"/>
      <c r="AH39" s="26"/>
      <c r="AI39" s="29"/>
      <c r="AJ39" s="27"/>
      <c r="AK39" s="29"/>
      <c r="AL39" s="27"/>
      <c r="AM39" s="29" t="str">
        <f t="shared" si="16"/>
        <v/>
      </c>
      <c r="AN39" s="26"/>
      <c r="AO39" s="29" t="str">
        <f t="shared" si="19"/>
        <v/>
      </c>
      <c r="AP39" s="26"/>
      <c r="AQ39" s="26"/>
      <c r="AR39" s="26" t="str">
        <f t="shared" si="5"/>
        <v/>
      </c>
      <c r="AS39" s="26"/>
      <c r="AT39" s="26" t="str">
        <f t="shared" si="6"/>
        <v/>
      </c>
      <c r="AU39" s="29">
        <f t="shared" si="7"/>
        <v>29375.977872167168</v>
      </c>
      <c r="AV39" s="35">
        <f t="shared" si="20"/>
        <v>1.323143131782383</v>
      </c>
      <c r="AW39" s="29">
        <f t="shared" si="8"/>
        <v>27602.960161864572</v>
      </c>
    </row>
    <row r="40" spans="1:49" s="36" customFormat="1" x14ac:dyDescent="0.25">
      <c r="A40" s="25" t="s">
        <v>65</v>
      </c>
      <c r="B40" s="25" t="s">
        <v>150</v>
      </c>
      <c r="C40" s="25" t="s">
        <v>119</v>
      </c>
      <c r="D40" s="25" t="s">
        <v>104</v>
      </c>
      <c r="E40" s="1" t="s">
        <v>60</v>
      </c>
      <c r="F40" s="25">
        <v>22</v>
      </c>
      <c r="G40" s="25">
        <v>107</v>
      </c>
      <c r="H40" s="25">
        <v>42</v>
      </c>
      <c r="I40" s="26">
        <v>320</v>
      </c>
      <c r="J40" s="26">
        <v>38.57</v>
      </c>
      <c r="K40" s="26">
        <f t="shared" si="17"/>
        <v>38.56</v>
      </c>
      <c r="L40" s="26">
        <f t="shared" si="18"/>
        <v>2805.9700838155518</v>
      </c>
      <c r="M40" s="27"/>
      <c r="N40" s="28">
        <v>20.73</v>
      </c>
      <c r="O40" s="29">
        <v>50442.191250000003</v>
      </c>
      <c r="P40" s="30">
        <v>9.4</v>
      </c>
      <c r="Q40" s="29">
        <v>17647.331249999999</v>
      </c>
      <c r="R40" s="31">
        <v>8.43</v>
      </c>
      <c r="S40" s="29">
        <v>7502.7450000000008</v>
      </c>
      <c r="T40" s="32"/>
      <c r="U40" s="29">
        <v>0</v>
      </c>
      <c r="V40" s="26"/>
      <c r="W40" s="29"/>
      <c r="X40" s="26"/>
      <c r="Y40" s="29"/>
      <c r="Z40" s="33"/>
      <c r="AA40" s="29"/>
      <c r="AB40" s="34"/>
      <c r="AC40" s="29">
        <v>0</v>
      </c>
      <c r="AD40" s="26"/>
      <c r="AE40" s="45">
        <v>2805.9700838155518</v>
      </c>
      <c r="AF40" s="33"/>
      <c r="AG40" s="29"/>
      <c r="AH40" s="26"/>
      <c r="AI40" s="29"/>
      <c r="AJ40" s="27"/>
      <c r="AK40" s="29"/>
      <c r="AL40" s="27"/>
      <c r="AM40" s="29" t="str">
        <f t="shared" si="16"/>
        <v/>
      </c>
      <c r="AN40" s="26"/>
      <c r="AO40" s="29" t="str">
        <f t="shared" si="19"/>
        <v/>
      </c>
      <c r="AP40" s="26"/>
      <c r="AQ40" s="26">
        <v>2.54</v>
      </c>
      <c r="AR40" s="26">
        <f t="shared" si="5"/>
        <v>1488.44</v>
      </c>
      <c r="AS40" s="26"/>
      <c r="AT40" s="26" t="str">
        <f t="shared" si="6"/>
        <v/>
      </c>
      <c r="AU40" s="29">
        <f t="shared" si="7"/>
        <v>78398.237583815557</v>
      </c>
      <c r="AV40" s="35">
        <f t="shared" si="20"/>
        <v>3.5311876273283826</v>
      </c>
      <c r="AW40" s="29">
        <f t="shared" si="8"/>
        <v>73666.430380749982</v>
      </c>
    </row>
    <row r="41" spans="1:49" s="36" customFormat="1" x14ac:dyDescent="0.25">
      <c r="A41" s="25" t="s">
        <v>65</v>
      </c>
      <c r="B41" s="25" t="s">
        <v>150</v>
      </c>
      <c r="C41" s="25" t="s">
        <v>119</v>
      </c>
      <c r="D41" s="25" t="s">
        <v>104</v>
      </c>
      <c r="E41" s="1" t="s">
        <v>54</v>
      </c>
      <c r="F41" s="25">
        <v>22</v>
      </c>
      <c r="G41" s="25">
        <v>107</v>
      </c>
      <c r="H41" s="25">
        <v>42</v>
      </c>
      <c r="I41" s="26">
        <v>320</v>
      </c>
      <c r="J41" s="26">
        <v>38.29</v>
      </c>
      <c r="K41" s="26">
        <f t="shared" si="17"/>
        <v>38.299999999999997</v>
      </c>
      <c r="L41" s="26">
        <f t="shared" si="18"/>
        <v>2492.1855465860772</v>
      </c>
      <c r="M41" s="27"/>
      <c r="N41" s="28">
        <v>1.98</v>
      </c>
      <c r="O41" s="29">
        <v>3372.8062499999996</v>
      </c>
      <c r="P41" s="30">
        <v>10.91</v>
      </c>
      <c r="Q41" s="29">
        <v>8832.46875</v>
      </c>
      <c r="R41" s="31">
        <v>15.8</v>
      </c>
      <c r="S41" s="29">
        <v>5183.0700000000033</v>
      </c>
      <c r="T41" s="32">
        <v>9.61</v>
      </c>
      <c r="U41" s="29">
        <v>1168.8562499999998</v>
      </c>
      <c r="V41" s="26"/>
      <c r="W41" s="29"/>
      <c r="X41" s="26"/>
      <c r="Y41" s="29"/>
      <c r="Z41" s="33"/>
      <c r="AA41" s="29"/>
      <c r="AB41" s="34"/>
      <c r="AC41" s="29">
        <v>0</v>
      </c>
      <c r="AD41" s="26"/>
      <c r="AE41" s="45">
        <v>2492.1855465860772</v>
      </c>
      <c r="AF41" s="33"/>
      <c r="AG41" s="29"/>
      <c r="AH41" s="26"/>
      <c r="AI41" s="29"/>
      <c r="AJ41" s="27"/>
      <c r="AK41" s="29"/>
      <c r="AL41" s="27"/>
      <c r="AM41" s="29" t="str">
        <f t="shared" si="16"/>
        <v/>
      </c>
      <c r="AN41" s="26"/>
      <c r="AO41" s="29" t="str">
        <f t="shared" si="19"/>
        <v/>
      </c>
      <c r="AP41" s="26"/>
      <c r="AQ41" s="26">
        <v>1.54</v>
      </c>
      <c r="AR41" s="26">
        <f t="shared" si="5"/>
        <v>902.44</v>
      </c>
      <c r="AS41" s="26"/>
      <c r="AT41" s="26" t="str">
        <f t="shared" si="6"/>
        <v/>
      </c>
      <c r="AU41" s="29">
        <f t="shared" si="7"/>
        <v>21049.386796586077</v>
      </c>
      <c r="AV41" s="35">
        <f t="shared" si="20"/>
        <v>0.94809955567545356</v>
      </c>
      <c r="AW41" s="29">
        <f t="shared" si="8"/>
        <v>19778.92915450305</v>
      </c>
    </row>
    <row r="42" spans="1:49" s="36" customFormat="1" x14ac:dyDescent="0.25">
      <c r="A42" s="25" t="s">
        <v>65</v>
      </c>
      <c r="B42" s="25" t="s">
        <v>150</v>
      </c>
      <c r="C42" s="25" t="s">
        <v>119</v>
      </c>
      <c r="D42" s="25" t="s">
        <v>104</v>
      </c>
      <c r="E42" s="1" t="s">
        <v>51</v>
      </c>
      <c r="F42" s="25">
        <v>22</v>
      </c>
      <c r="G42" s="25">
        <v>107</v>
      </c>
      <c r="H42" s="25">
        <v>42</v>
      </c>
      <c r="I42" s="26">
        <v>320</v>
      </c>
      <c r="J42" s="26">
        <v>39.15</v>
      </c>
      <c r="K42" s="26">
        <f t="shared" si="17"/>
        <v>39.15</v>
      </c>
      <c r="L42" s="26">
        <f t="shared" si="18"/>
        <v>2029.8525787876656</v>
      </c>
      <c r="M42" s="27"/>
      <c r="N42" s="28"/>
      <c r="O42" s="29">
        <v>0</v>
      </c>
      <c r="P42" s="30">
        <v>13.14</v>
      </c>
      <c r="Q42" s="29">
        <v>21866.962500000016</v>
      </c>
      <c r="R42" s="31">
        <v>25.1</v>
      </c>
      <c r="S42" s="29">
        <v>26337.915000000001</v>
      </c>
      <c r="T42" s="32">
        <v>0.91</v>
      </c>
      <c r="U42" s="29">
        <v>302.81250000000011</v>
      </c>
      <c r="V42" s="26"/>
      <c r="W42" s="29"/>
      <c r="X42" s="26"/>
      <c r="Y42" s="29"/>
      <c r="Z42" s="33"/>
      <c r="AA42" s="29"/>
      <c r="AB42" s="34"/>
      <c r="AC42" s="29">
        <v>0</v>
      </c>
      <c r="AD42" s="26"/>
      <c r="AE42" s="45">
        <v>2029.8525787876656</v>
      </c>
      <c r="AF42" s="33"/>
      <c r="AG42" s="29"/>
      <c r="AH42" s="26"/>
      <c r="AI42" s="29"/>
      <c r="AJ42" s="27"/>
      <c r="AK42" s="29"/>
      <c r="AL42" s="27"/>
      <c r="AM42" s="29" t="str">
        <f t="shared" si="16"/>
        <v/>
      </c>
      <c r="AN42" s="26"/>
      <c r="AO42" s="29" t="str">
        <f t="shared" si="19"/>
        <v/>
      </c>
      <c r="AP42" s="26"/>
      <c r="AQ42" s="26">
        <v>1.4</v>
      </c>
      <c r="AR42" s="26">
        <f t="shared" si="5"/>
        <v>820.4</v>
      </c>
      <c r="AS42" s="26"/>
      <c r="AT42" s="26" t="str">
        <f t="shared" si="6"/>
        <v/>
      </c>
      <c r="AU42" s="29">
        <f t="shared" si="7"/>
        <v>50537.542578787681</v>
      </c>
      <c r="AV42" s="35">
        <f t="shared" si="20"/>
        <v>2.2762953679795084</v>
      </c>
      <c r="AW42" s="29">
        <f t="shared" si="8"/>
        <v>47487.296611920341</v>
      </c>
    </row>
    <row r="43" spans="1:49" s="36" customFormat="1" x14ac:dyDescent="0.25">
      <c r="A43" s="25" t="s">
        <v>66</v>
      </c>
      <c r="B43" s="25" t="s">
        <v>151</v>
      </c>
      <c r="C43" s="25" t="s">
        <v>120</v>
      </c>
      <c r="D43" s="25" t="s">
        <v>105</v>
      </c>
      <c r="E43" s="1" t="s">
        <v>62</v>
      </c>
      <c r="F43" s="25">
        <v>22</v>
      </c>
      <c r="G43" s="25">
        <v>107</v>
      </c>
      <c r="H43" s="25">
        <v>42</v>
      </c>
      <c r="I43" s="26">
        <v>80</v>
      </c>
      <c r="J43" s="26">
        <v>38.590000000000003</v>
      </c>
      <c r="K43" s="26">
        <f t="shared" si="17"/>
        <v>38.6</v>
      </c>
      <c r="L43" s="26">
        <f t="shared" si="18"/>
        <v>2393.4980309524635</v>
      </c>
      <c r="M43" s="27"/>
      <c r="N43" s="28"/>
      <c r="O43" s="29">
        <v>0</v>
      </c>
      <c r="P43" s="30">
        <v>24.3</v>
      </c>
      <c r="Q43" s="29">
        <v>44843.118750000009</v>
      </c>
      <c r="R43" s="31">
        <v>14.3</v>
      </c>
      <c r="S43" s="29">
        <v>16497.765000000003</v>
      </c>
      <c r="T43" s="32"/>
      <c r="U43" s="29">
        <v>0</v>
      </c>
      <c r="V43" s="26"/>
      <c r="W43" s="29"/>
      <c r="X43" s="26"/>
      <c r="Y43" s="29"/>
      <c r="Z43" s="33"/>
      <c r="AA43" s="29"/>
      <c r="AB43" s="34"/>
      <c r="AC43" s="29">
        <v>0</v>
      </c>
      <c r="AD43" s="26"/>
      <c r="AE43" s="45">
        <v>2393.4980309524635</v>
      </c>
      <c r="AF43" s="33"/>
      <c r="AG43" s="29"/>
      <c r="AH43" s="26"/>
      <c r="AI43" s="29"/>
      <c r="AJ43" s="27"/>
      <c r="AK43" s="29"/>
      <c r="AL43" s="27"/>
      <c r="AM43" s="29" t="str">
        <f t="shared" si="16"/>
        <v/>
      </c>
      <c r="AN43" s="26"/>
      <c r="AO43" s="29" t="str">
        <f t="shared" si="19"/>
        <v/>
      </c>
      <c r="AP43" s="26"/>
      <c r="AQ43" s="26">
        <v>3.86</v>
      </c>
      <c r="AR43" s="26">
        <f t="shared" si="5"/>
        <v>2261.96</v>
      </c>
      <c r="AS43" s="26"/>
      <c r="AT43" s="26" t="str">
        <f t="shared" si="6"/>
        <v/>
      </c>
      <c r="AU43" s="29">
        <f t="shared" si="7"/>
        <v>63734.38178095247</v>
      </c>
      <c r="AV43" s="35">
        <f t="shared" si="20"/>
        <v>2.8707030580848611</v>
      </c>
      <c r="AW43" s="29">
        <f t="shared" si="8"/>
        <v>59887.626852672038</v>
      </c>
    </row>
    <row r="44" spans="1:49" s="36" customFormat="1" x14ac:dyDescent="0.25">
      <c r="A44" s="25" t="s">
        <v>66</v>
      </c>
      <c r="B44" s="25" t="s">
        <v>151</v>
      </c>
      <c r="C44" s="25" t="s">
        <v>120</v>
      </c>
      <c r="D44" s="25" t="s">
        <v>105</v>
      </c>
      <c r="E44" s="1" t="s">
        <v>61</v>
      </c>
      <c r="F44" s="25">
        <v>22</v>
      </c>
      <c r="G44" s="25">
        <v>107</v>
      </c>
      <c r="H44" s="25">
        <v>42</v>
      </c>
      <c r="I44" s="26">
        <v>80</v>
      </c>
      <c r="J44" s="26">
        <v>38.549999999999997</v>
      </c>
      <c r="K44" s="26">
        <f t="shared" si="17"/>
        <v>38.559999999999995</v>
      </c>
      <c r="L44" s="26">
        <f t="shared" si="18"/>
        <v>2966.4419570012774</v>
      </c>
      <c r="M44" s="27"/>
      <c r="N44" s="28">
        <v>5.96</v>
      </c>
      <c r="O44" s="29">
        <v>14302.061249999999</v>
      </c>
      <c r="P44" s="30">
        <v>32.229999999999997</v>
      </c>
      <c r="Q44" s="29">
        <v>62772.14999999998</v>
      </c>
      <c r="R44" s="31">
        <v>0.37</v>
      </c>
      <c r="S44" s="29">
        <v>336.87</v>
      </c>
      <c r="T44" s="32"/>
      <c r="U44" s="29">
        <v>0</v>
      </c>
      <c r="V44" s="26"/>
      <c r="W44" s="29"/>
      <c r="X44" s="26"/>
      <c r="Y44" s="29"/>
      <c r="Z44" s="33"/>
      <c r="AA44" s="29"/>
      <c r="AB44" s="34"/>
      <c r="AC44" s="29">
        <v>0</v>
      </c>
      <c r="AD44" s="26"/>
      <c r="AE44" s="45">
        <v>2966.4419570012774</v>
      </c>
      <c r="AF44" s="33"/>
      <c r="AG44" s="29"/>
      <c r="AH44" s="26"/>
      <c r="AI44" s="29"/>
      <c r="AJ44" s="27"/>
      <c r="AK44" s="29"/>
      <c r="AL44" s="27"/>
      <c r="AM44" s="29" t="str">
        <f t="shared" si="16"/>
        <v/>
      </c>
      <c r="AN44" s="26"/>
      <c r="AO44" s="29" t="str">
        <f t="shared" si="19"/>
        <v/>
      </c>
      <c r="AP44" s="26"/>
      <c r="AQ44" s="26">
        <v>3.55</v>
      </c>
      <c r="AR44" s="26">
        <f t="shared" si="5"/>
        <v>2080.2999999999997</v>
      </c>
      <c r="AS44" s="26"/>
      <c r="AT44" s="26" t="str">
        <f t="shared" si="6"/>
        <v/>
      </c>
      <c r="AU44" s="29">
        <f t="shared" si="7"/>
        <v>80377.523207001257</v>
      </c>
      <c r="AV44" s="35">
        <f t="shared" si="20"/>
        <v>3.6203379592611649</v>
      </c>
      <c r="AW44" s="29">
        <f t="shared" si="8"/>
        <v>75526.254160693337</v>
      </c>
    </row>
    <row r="45" spans="1:49" s="36" customFormat="1" x14ac:dyDescent="0.25">
      <c r="A45" s="25" t="s">
        <v>67</v>
      </c>
      <c r="B45" s="25" t="s">
        <v>152</v>
      </c>
      <c r="C45" s="25" t="s">
        <v>120</v>
      </c>
      <c r="D45" s="25" t="s">
        <v>105</v>
      </c>
      <c r="E45" s="1" t="s">
        <v>58</v>
      </c>
      <c r="F45" s="25">
        <v>22</v>
      </c>
      <c r="G45" s="25">
        <v>107</v>
      </c>
      <c r="H45" s="25">
        <v>42</v>
      </c>
      <c r="I45" s="26">
        <v>80</v>
      </c>
      <c r="J45" s="26">
        <v>39.94</v>
      </c>
      <c r="K45" s="26">
        <f t="shared" si="17"/>
        <v>39.94</v>
      </c>
      <c r="L45" s="26">
        <f t="shared" si="18"/>
        <v>2592.2870259876827</v>
      </c>
      <c r="M45" s="27"/>
      <c r="N45" s="28">
        <v>13.33</v>
      </c>
      <c r="O45" s="29">
        <v>36330.915000000001</v>
      </c>
      <c r="P45" s="30">
        <v>22.06</v>
      </c>
      <c r="Q45" s="29">
        <v>51539.362499999988</v>
      </c>
      <c r="R45" s="31">
        <v>4.55</v>
      </c>
      <c r="S45" s="29">
        <v>5378.0999999999985</v>
      </c>
      <c r="T45" s="32"/>
      <c r="U45" s="29">
        <v>0</v>
      </c>
      <c r="V45" s="26"/>
      <c r="W45" s="29"/>
      <c r="X45" s="26"/>
      <c r="Y45" s="29"/>
      <c r="Z45" s="33"/>
      <c r="AA45" s="29"/>
      <c r="AB45" s="34"/>
      <c r="AC45" s="29">
        <v>0</v>
      </c>
      <c r="AD45" s="26"/>
      <c r="AE45" s="45">
        <v>2592.2870259876827</v>
      </c>
      <c r="AF45" s="33"/>
      <c r="AG45" s="29"/>
      <c r="AH45" s="26"/>
      <c r="AI45" s="29"/>
      <c r="AJ45" s="27"/>
      <c r="AK45" s="29"/>
      <c r="AL45" s="27"/>
      <c r="AM45" s="29" t="str">
        <f t="shared" si="16"/>
        <v/>
      </c>
      <c r="AN45" s="26"/>
      <c r="AO45" s="29" t="str">
        <f t="shared" si="19"/>
        <v/>
      </c>
      <c r="AP45" s="26"/>
      <c r="AQ45" s="26">
        <v>4.45</v>
      </c>
      <c r="AR45" s="26">
        <f t="shared" si="5"/>
        <v>2607.7000000000003</v>
      </c>
      <c r="AS45" s="26"/>
      <c r="AT45" s="26" t="str">
        <f t="shared" si="6"/>
        <v/>
      </c>
      <c r="AU45" s="29">
        <f t="shared" si="7"/>
        <v>95840.664525987682</v>
      </c>
      <c r="AV45" s="35">
        <f t="shared" si="20"/>
        <v>4.3168236837885665</v>
      </c>
      <c r="AW45" s="29">
        <f t="shared" si="8"/>
        <v>90056.101495909053</v>
      </c>
    </row>
    <row r="46" spans="1:49" s="36" customFormat="1" x14ac:dyDescent="0.25">
      <c r="A46" s="25" t="s">
        <v>67</v>
      </c>
      <c r="B46" s="25" t="s">
        <v>152</v>
      </c>
      <c r="C46" s="25" t="s">
        <v>120</v>
      </c>
      <c r="D46" s="25" t="s">
        <v>105</v>
      </c>
      <c r="E46" s="1" t="s">
        <v>57</v>
      </c>
      <c r="F46" s="25">
        <v>22</v>
      </c>
      <c r="G46" s="25">
        <v>107</v>
      </c>
      <c r="H46" s="25">
        <v>42</v>
      </c>
      <c r="I46" s="26">
        <v>80</v>
      </c>
      <c r="J46" s="26">
        <v>39.71</v>
      </c>
      <c r="K46" s="26">
        <f t="shared" si="17"/>
        <v>39.730000000000004</v>
      </c>
      <c r="L46" s="26">
        <f t="shared" si="18"/>
        <v>3047.6157140074747</v>
      </c>
      <c r="M46" s="27"/>
      <c r="N46" s="28">
        <v>4.2</v>
      </c>
      <c r="O46" s="29">
        <v>11079.157500000001</v>
      </c>
      <c r="P46" s="30">
        <v>34.57</v>
      </c>
      <c r="Q46" s="29">
        <v>65483.512499999997</v>
      </c>
      <c r="R46" s="31">
        <v>0.96</v>
      </c>
      <c r="S46" s="29">
        <v>700.33500000000004</v>
      </c>
      <c r="T46" s="32"/>
      <c r="U46" s="29">
        <v>0</v>
      </c>
      <c r="V46" s="26"/>
      <c r="W46" s="29"/>
      <c r="X46" s="26"/>
      <c r="Y46" s="29"/>
      <c r="Z46" s="33"/>
      <c r="AA46" s="29"/>
      <c r="AB46" s="34"/>
      <c r="AC46" s="29">
        <v>0</v>
      </c>
      <c r="AD46" s="26"/>
      <c r="AE46" s="45">
        <v>3047.6157140074747</v>
      </c>
      <c r="AF46" s="33"/>
      <c r="AG46" s="29"/>
      <c r="AH46" s="26"/>
      <c r="AI46" s="29"/>
      <c r="AJ46" s="27"/>
      <c r="AK46" s="29"/>
      <c r="AL46" s="27"/>
      <c r="AM46" s="29" t="str">
        <f t="shared" si="16"/>
        <v/>
      </c>
      <c r="AN46" s="26"/>
      <c r="AO46" s="29" t="str">
        <f t="shared" si="19"/>
        <v/>
      </c>
      <c r="AP46" s="26"/>
      <c r="AQ46" s="26">
        <v>3.08</v>
      </c>
      <c r="AR46" s="26">
        <f t="shared" si="5"/>
        <v>1804.88</v>
      </c>
      <c r="AS46" s="26"/>
      <c r="AT46" s="26" t="str">
        <f t="shared" si="6"/>
        <v/>
      </c>
      <c r="AU46" s="29">
        <f t="shared" si="7"/>
        <v>80310.620714007484</v>
      </c>
      <c r="AV46" s="35">
        <f t="shared" si="20"/>
        <v>3.6173245591800152</v>
      </c>
      <c r="AW46" s="29">
        <f t="shared" si="8"/>
        <v>75463.389637276516</v>
      </c>
    </row>
    <row r="47" spans="1:49" s="36" customFormat="1" x14ac:dyDescent="0.25">
      <c r="A47" s="25" t="s">
        <v>68</v>
      </c>
      <c r="B47" s="25" t="s">
        <v>153</v>
      </c>
      <c r="C47" s="47" t="s">
        <v>176</v>
      </c>
      <c r="D47" s="47" t="s">
        <v>177</v>
      </c>
      <c r="E47" s="1" t="s">
        <v>56</v>
      </c>
      <c r="F47" s="25">
        <v>22</v>
      </c>
      <c r="G47" s="25">
        <v>107</v>
      </c>
      <c r="H47" s="25">
        <v>42</v>
      </c>
      <c r="I47" s="26">
        <v>80</v>
      </c>
      <c r="J47" s="26">
        <v>39.65</v>
      </c>
      <c r="K47" s="26">
        <f t="shared" si="17"/>
        <v>39.650000000000006</v>
      </c>
      <c r="L47" s="26">
        <f t="shared" si="18"/>
        <v>2723.1453024492362</v>
      </c>
      <c r="M47" s="27"/>
      <c r="N47" s="28">
        <v>14.02</v>
      </c>
      <c r="O47" s="29">
        <v>35997.041250000017</v>
      </c>
      <c r="P47" s="30">
        <v>15.65</v>
      </c>
      <c r="Q47" s="29">
        <v>30089.081250000003</v>
      </c>
      <c r="R47" s="31">
        <v>9.98</v>
      </c>
      <c r="S47" s="29">
        <v>8932.965000000002</v>
      </c>
      <c r="T47" s="32"/>
      <c r="U47" s="29">
        <v>0</v>
      </c>
      <c r="V47" s="26"/>
      <c r="W47" s="29"/>
      <c r="X47" s="26"/>
      <c r="Y47" s="29"/>
      <c r="Z47" s="33"/>
      <c r="AA47" s="29"/>
      <c r="AB47" s="34"/>
      <c r="AC47" s="29">
        <v>0</v>
      </c>
      <c r="AD47" s="26"/>
      <c r="AE47" s="45">
        <v>2723.1453024492362</v>
      </c>
      <c r="AF47" s="33"/>
      <c r="AG47" s="29"/>
      <c r="AH47" s="26"/>
      <c r="AI47" s="29"/>
      <c r="AJ47" s="27"/>
      <c r="AK47" s="29"/>
      <c r="AL47" s="27"/>
      <c r="AM47" s="29" t="str">
        <f t="shared" si="16"/>
        <v/>
      </c>
      <c r="AN47" s="26"/>
      <c r="AO47" s="29" t="str">
        <f t="shared" si="19"/>
        <v/>
      </c>
      <c r="AP47" s="26"/>
      <c r="AQ47" s="26">
        <v>2.72</v>
      </c>
      <c r="AR47" s="26">
        <f t="shared" si="5"/>
        <v>1593.92</v>
      </c>
      <c r="AS47" s="26"/>
      <c r="AT47" s="26" t="str">
        <f t="shared" si="6"/>
        <v/>
      </c>
      <c r="AU47" s="29">
        <f t="shared" si="7"/>
        <v>77742.23280244926</v>
      </c>
      <c r="AV47" s="35">
        <f t="shared" si="20"/>
        <v>3.5016400757657293</v>
      </c>
      <c r="AW47" s="29">
        <f t="shared" si="8"/>
        <v>73050.019450538777</v>
      </c>
    </row>
    <row r="48" spans="1:49" s="36" customFormat="1" x14ac:dyDescent="0.25">
      <c r="A48" s="25" t="s">
        <v>68</v>
      </c>
      <c r="B48" s="25" t="s">
        <v>153</v>
      </c>
      <c r="C48" s="47" t="s">
        <v>176</v>
      </c>
      <c r="D48" s="47" t="s">
        <v>177</v>
      </c>
      <c r="E48" s="1" t="s">
        <v>45</v>
      </c>
      <c r="F48" s="25">
        <v>22</v>
      </c>
      <c r="G48" s="25">
        <v>107</v>
      </c>
      <c r="H48" s="25">
        <v>42</v>
      </c>
      <c r="I48" s="26">
        <v>80</v>
      </c>
      <c r="J48" s="26">
        <v>39.81</v>
      </c>
      <c r="K48" s="26">
        <f t="shared" si="17"/>
        <v>39.82</v>
      </c>
      <c r="L48" s="26">
        <f t="shared" si="18"/>
        <v>2886.7052890964233</v>
      </c>
      <c r="M48" s="27"/>
      <c r="N48" s="28"/>
      <c r="O48" s="29">
        <v>0</v>
      </c>
      <c r="P48" s="30">
        <v>31.37</v>
      </c>
      <c r="Q48" s="29">
        <v>55230.806249999994</v>
      </c>
      <c r="R48" s="31">
        <v>8.2799999999999994</v>
      </c>
      <c r="S48" s="29">
        <v>7340.2199999999975</v>
      </c>
      <c r="T48" s="32">
        <v>0.17</v>
      </c>
      <c r="U48" s="29">
        <v>61.773750000000021</v>
      </c>
      <c r="V48" s="26"/>
      <c r="W48" s="29"/>
      <c r="X48" s="26"/>
      <c r="Y48" s="29"/>
      <c r="Z48" s="33"/>
      <c r="AA48" s="29"/>
      <c r="AB48" s="34"/>
      <c r="AC48" s="29">
        <v>0</v>
      </c>
      <c r="AD48" s="26"/>
      <c r="AE48" s="45">
        <v>2886.7052890964233</v>
      </c>
      <c r="AF48" s="33"/>
      <c r="AG48" s="29"/>
      <c r="AH48" s="26"/>
      <c r="AI48" s="29"/>
      <c r="AJ48" s="27"/>
      <c r="AK48" s="29"/>
      <c r="AL48" s="27"/>
      <c r="AM48" s="29" t="str">
        <f t="shared" si="16"/>
        <v/>
      </c>
      <c r="AN48" s="26"/>
      <c r="AO48" s="29" t="str">
        <f t="shared" si="19"/>
        <v/>
      </c>
      <c r="AP48" s="26"/>
      <c r="AQ48" s="26">
        <v>2.83</v>
      </c>
      <c r="AR48" s="26">
        <f t="shared" si="5"/>
        <v>1658.38</v>
      </c>
      <c r="AS48" s="26"/>
      <c r="AT48" s="26" t="str">
        <f t="shared" si="6"/>
        <v/>
      </c>
      <c r="AU48" s="29">
        <f t="shared" si="7"/>
        <v>65519.505289096422</v>
      </c>
      <c r="AV48" s="35">
        <f t="shared" si="20"/>
        <v>2.9511080039035957</v>
      </c>
      <c r="AW48" s="29">
        <f t="shared" si="8"/>
        <v>61565.007374053486</v>
      </c>
    </row>
    <row r="49" spans="1:49" s="36" customFormat="1" x14ac:dyDescent="0.25">
      <c r="A49" s="25" t="s">
        <v>68</v>
      </c>
      <c r="B49" s="25" t="s">
        <v>153</v>
      </c>
      <c r="C49" s="47" t="s">
        <v>176</v>
      </c>
      <c r="D49" s="47" t="s">
        <v>177</v>
      </c>
      <c r="E49" s="1" t="s">
        <v>42</v>
      </c>
      <c r="F49" s="25">
        <v>22</v>
      </c>
      <c r="G49" s="25">
        <v>107</v>
      </c>
      <c r="H49" s="25">
        <v>42</v>
      </c>
      <c r="I49" s="26">
        <v>80</v>
      </c>
      <c r="J49" s="26">
        <v>0.14000000000000001</v>
      </c>
      <c r="K49" s="26">
        <f t="shared" si="17"/>
        <v>0.14000000000000001</v>
      </c>
      <c r="L49" s="26">
        <f t="shared" si="18"/>
        <v>7.2523326816644991</v>
      </c>
      <c r="M49" s="27"/>
      <c r="N49" s="28"/>
      <c r="O49" s="29">
        <v>0</v>
      </c>
      <c r="P49" s="30">
        <v>0.05</v>
      </c>
      <c r="Q49" s="29">
        <v>88.03125</v>
      </c>
      <c r="R49" s="31">
        <v>7.0000000000000007E-2</v>
      </c>
      <c r="S49" s="29">
        <v>62.055000000000021</v>
      </c>
      <c r="T49" s="32">
        <v>0.02</v>
      </c>
      <c r="U49" s="29">
        <v>7.2674999999999983</v>
      </c>
      <c r="V49" s="26"/>
      <c r="W49" s="29"/>
      <c r="X49" s="26"/>
      <c r="Y49" s="29"/>
      <c r="Z49" s="33"/>
      <c r="AA49" s="29"/>
      <c r="AB49" s="34"/>
      <c r="AC49" s="29">
        <v>0</v>
      </c>
      <c r="AD49" s="26"/>
      <c r="AE49" s="45">
        <v>7.2523326816644991</v>
      </c>
      <c r="AF49" s="33"/>
      <c r="AG49" s="29"/>
      <c r="AH49" s="26"/>
      <c r="AI49" s="29"/>
      <c r="AJ49" s="27"/>
      <c r="AK49" s="29"/>
      <c r="AL49" s="27"/>
      <c r="AM49" s="29" t="str">
        <f t="shared" si="16"/>
        <v/>
      </c>
      <c r="AN49" s="26"/>
      <c r="AO49" s="29" t="str">
        <f t="shared" si="19"/>
        <v/>
      </c>
      <c r="AP49" s="26"/>
      <c r="AQ49" s="26"/>
      <c r="AR49" s="26" t="str">
        <f t="shared" si="5"/>
        <v/>
      </c>
      <c r="AS49" s="26"/>
      <c r="AT49" s="26" t="str">
        <f t="shared" si="6"/>
        <v/>
      </c>
      <c r="AU49" s="29">
        <f t="shared" si="7"/>
        <v>164.6060826816645</v>
      </c>
      <c r="AV49" s="35">
        <f t="shared" si="20"/>
        <v>7.4141330272516227E-3</v>
      </c>
      <c r="AW49" s="29">
        <f t="shared" si="8"/>
        <v>154.67111128809455</v>
      </c>
    </row>
    <row r="50" spans="1:49" s="36" customFormat="1" x14ac:dyDescent="0.25">
      <c r="A50" s="25" t="s">
        <v>68</v>
      </c>
      <c r="B50" s="25" t="s">
        <v>153</v>
      </c>
      <c r="C50" s="47" t="s">
        <v>176</v>
      </c>
      <c r="D50" s="47" t="s">
        <v>177</v>
      </c>
      <c r="E50" s="1" t="s">
        <v>60</v>
      </c>
      <c r="F50" s="25">
        <v>22</v>
      </c>
      <c r="G50" s="25">
        <v>107</v>
      </c>
      <c r="H50" s="25">
        <v>42</v>
      </c>
      <c r="I50" s="26">
        <v>80</v>
      </c>
      <c r="J50" s="26">
        <v>0.05</v>
      </c>
      <c r="K50" s="26">
        <f t="shared" si="17"/>
        <v>0.05</v>
      </c>
      <c r="L50" s="26">
        <f t="shared" si="18"/>
        <v>2.6286141247562989</v>
      </c>
      <c r="M50" s="27"/>
      <c r="N50" s="28">
        <v>0.01</v>
      </c>
      <c r="O50" s="29">
        <v>27.254999999999999</v>
      </c>
      <c r="P50" s="30">
        <v>0.01</v>
      </c>
      <c r="Q50" s="29">
        <v>23.475000000000001</v>
      </c>
      <c r="R50" s="31">
        <v>0.03</v>
      </c>
      <c r="S50" s="29">
        <v>26.594999999999999</v>
      </c>
      <c r="T50" s="32"/>
      <c r="U50" s="29">
        <v>0</v>
      </c>
      <c r="V50" s="26"/>
      <c r="W50" s="29"/>
      <c r="X50" s="26"/>
      <c r="Y50" s="29"/>
      <c r="Z50" s="33"/>
      <c r="AA50" s="29"/>
      <c r="AB50" s="34"/>
      <c r="AC50" s="29">
        <v>0</v>
      </c>
      <c r="AD50" s="26"/>
      <c r="AE50" s="45">
        <v>2.6286141247562989</v>
      </c>
      <c r="AF50" s="33"/>
      <c r="AG50" s="29"/>
      <c r="AH50" s="26"/>
      <c r="AI50" s="29"/>
      <c r="AJ50" s="27"/>
      <c r="AK50" s="29"/>
      <c r="AL50" s="27"/>
      <c r="AM50" s="29" t="str">
        <f t="shared" si="16"/>
        <v/>
      </c>
      <c r="AN50" s="26"/>
      <c r="AO50" s="29" t="str">
        <f t="shared" si="19"/>
        <v/>
      </c>
      <c r="AP50" s="26"/>
      <c r="AQ50" s="26"/>
      <c r="AR50" s="26" t="str">
        <f t="shared" si="5"/>
        <v/>
      </c>
      <c r="AS50" s="26"/>
      <c r="AT50" s="26" t="str">
        <f t="shared" si="6"/>
        <v/>
      </c>
      <c r="AU50" s="29">
        <f t="shared" si="7"/>
        <v>79.953614124756299</v>
      </c>
      <c r="AV50" s="35">
        <f t="shared" si="20"/>
        <v>3.6012443858280223E-3</v>
      </c>
      <c r="AW50" s="29">
        <f t="shared" si="8"/>
        <v>75.127930552186442</v>
      </c>
    </row>
    <row r="51" spans="1:49" s="36" customFormat="1" x14ac:dyDescent="0.25">
      <c r="A51" s="25" t="s">
        <v>69</v>
      </c>
      <c r="B51" s="25" t="s">
        <v>153</v>
      </c>
      <c r="C51" s="47" t="s">
        <v>176</v>
      </c>
      <c r="D51" s="47" t="s">
        <v>177</v>
      </c>
      <c r="E51" s="1" t="s">
        <v>44</v>
      </c>
      <c r="F51" s="25">
        <v>22</v>
      </c>
      <c r="G51" s="25">
        <v>107</v>
      </c>
      <c r="H51" s="25">
        <v>42</v>
      </c>
      <c r="I51" s="26">
        <v>80</v>
      </c>
      <c r="J51" s="26">
        <v>38.4</v>
      </c>
      <c r="K51" s="26">
        <f t="shared" si="17"/>
        <v>38.4</v>
      </c>
      <c r="L51" s="26">
        <f t="shared" si="18"/>
        <v>1771.2997373888625</v>
      </c>
      <c r="M51" s="27"/>
      <c r="N51" s="28"/>
      <c r="O51" s="29">
        <v>0</v>
      </c>
      <c r="P51" s="30">
        <v>8.0399999999999991</v>
      </c>
      <c r="Q51" s="29">
        <v>15446.549999999996</v>
      </c>
      <c r="R51" s="31">
        <v>26.88</v>
      </c>
      <c r="S51" s="29">
        <v>23900.039999999986</v>
      </c>
      <c r="T51" s="32">
        <v>3.48</v>
      </c>
      <c r="U51" s="29">
        <v>1264.5450000000001</v>
      </c>
      <c r="V51" s="26"/>
      <c r="W51" s="29"/>
      <c r="X51" s="26"/>
      <c r="Y51" s="29"/>
      <c r="Z51" s="33"/>
      <c r="AA51" s="29"/>
      <c r="AB51" s="34"/>
      <c r="AC51" s="29">
        <v>0</v>
      </c>
      <c r="AD51" s="26"/>
      <c r="AE51" s="45">
        <v>1771.2997373888625</v>
      </c>
      <c r="AF51" s="33"/>
      <c r="AG51" s="29"/>
      <c r="AH51" s="26"/>
      <c r="AI51" s="29"/>
      <c r="AJ51" s="27"/>
      <c r="AK51" s="29"/>
      <c r="AL51" s="27"/>
      <c r="AM51" s="29" t="str">
        <f t="shared" si="16"/>
        <v/>
      </c>
      <c r="AN51" s="26"/>
      <c r="AO51" s="29" t="str">
        <f t="shared" si="19"/>
        <v/>
      </c>
      <c r="AP51" s="26"/>
      <c r="AQ51" s="26">
        <v>0.84</v>
      </c>
      <c r="AR51" s="26">
        <f t="shared" si="5"/>
        <v>492.24</v>
      </c>
      <c r="AS51" s="26"/>
      <c r="AT51" s="26" t="str">
        <f t="shared" si="6"/>
        <v/>
      </c>
      <c r="AU51" s="29">
        <f t="shared" si="7"/>
        <v>42382.434737388845</v>
      </c>
      <c r="AV51" s="35">
        <f t="shared" si="20"/>
        <v>1.908975683295409</v>
      </c>
      <c r="AW51" s="29">
        <f t="shared" si="8"/>
        <v>39824.398789712977</v>
      </c>
    </row>
    <row r="52" spans="1:49" s="36" customFormat="1" x14ac:dyDescent="0.25">
      <c r="A52" s="25" t="s">
        <v>69</v>
      </c>
      <c r="B52" s="25" t="s">
        <v>153</v>
      </c>
      <c r="C52" s="47" t="s">
        <v>176</v>
      </c>
      <c r="D52" s="47" t="s">
        <v>177</v>
      </c>
      <c r="E52" s="1" t="s">
        <v>46</v>
      </c>
      <c r="F52" s="25">
        <v>22</v>
      </c>
      <c r="G52" s="25">
        <v>107</v>
      </c>
      <c r="H52" s="25">
        <v>42</v>
      </c>
      <c r="I52" s="26">
        <v>80</v>
      </c>
      <c r="J52" s="26">
        <v>38.869999999999997</v>
      </c>
      <c r="K52" s="26">
        <f t="shared" si="17"/>
        <v>38.86</v>
      </c>
      <c r="L52" s="26">
        <f t="shared" si="18"/>
        <v>1630.1612650921547</v>
      </c>
      <c r="M52" s="27"/>
      <c r="N52" s="28"/>
      <c r="O52" s="29">
        <v>0</v>
      </c>
      <c r="P52" s="30">
        <v>8.3000000000000007</v>
      </c>
      <c r="Q52" s="29">
        <v>14613.1875</v>
      </c>
      <c r="R52" s="31">
        <v>18.45</v>
      </c>
      <c r="S52" s="29">
        <v>16355.924999999996</v>
      </c>
      <c r="T52" s="32">
        <v>12.11</v>
      </c>
      <c r="U52" s="29">
        <v>4400.4712500000005</v>
      </c>
      <c r="V52" s="26"/>
      <c r="W52" s="29"/>
      <c r="X52" s="26"/>
      <c r="Y52" s="29"/>
      <c r="Z52" s="33"/>
      <c r="AA52" s="29"/>
      <c r="AB52" s="34"/>
      <c r="AC52" s="29">
        <v>0</v>
      </c>
      <c r="AD52" s="26"/>
      <c r="AE52" s="45">
        <v>1630.1612650921547</v>
      </c>
      <c r="AF52" s="33"/>
      <c r="AG52" s="29"/>
      <c r="AH52" s="26"/>
      <c r="AI52" s="29"/>
      <c r="AJ52" s="27"/>
      <c r="AK52" s="29"/>
      <c r="AL52" s="27"/>
      <c r="AM52" s="29" t="str">
        <f t="shared" si="16"/>
        <v/>
      </c>
      <c r="AN52" s="26"/>
      <c r="AO52" s="29" t="str">
        <f t="shared" si="19"/>
        <v/>
      </c>
      <c r="AP52" s="26"/>
      <c r="AQ52" s="26">
        <v>1.93</v>
      </c>
      <c r="AR52" s="26">
        <f t="shared" si="5"/>
        <v>1130.98</v>
      </c>
      <c r="AS52" s="26"/>
      <c r="AT52" s="26" t="str">
        <f t="shared" si="6"/>
        <v/>
      </c>
      <c r="AU52" s="29">
        <f t="shared" si="7"/>
        <v>36999.74501509215</v>
      </c>
      <c r="AV52" s="35">
        <f t="shared" si="20"/>
        <v>1.666530343515914</v>
      </c>
      <c r="AW52" s="29">
        <f t="shared" si="8"/>
        <v>34766.58690631669</v>
      </c>
    </row>
    <row r="53" spans="1:49" s="36" customFormat="1" x14ac:dyDescent="0.25">
      <c r="A53" s="25" t="s">
        <v>70</v>
      </c>
      <c r="B53" s="25" t="s">
        <v>154</v>
      </c>
      <c r="C53" s="25" t="s">
        <v>121</v>
      </c>
      <c r="D53" s="25" t="s">
        <v>106</v>
      </c>
      <c r="E53" s="1" t="s">
        <v>54</v>
      </c>
      <c r="F53" s="25">
        <v>23</v>
      </c>
      <c r="G53" s="25">
        <v>107</v>
      </c>
      <c r="H53" s="25">
        <v>42</v>
      </c>
      <c r="I53" s="26">
        <v>153.66999999999999</v>
      </c>
      <c r="J53" s="26">
        <v>39.159999999999997</v>
      </c>
      <c r="K53" s="26">
        <f t="shared" si="17"/>
        <v>4.74</v>
      </c>
      <c r="L53" s="26">
        <f t="shared" si="18"/>
        <v>200.16655973591511</v>
      </c>
      <c r="M53" s="27"/>
      <c r="N53" s="28"/>
      <c r="O53" s="29">
        <v>0</v>
      </c>
      <c r="P53" s="30">
        <v>1.0900000000000001</v>
      </c>
      <c r="Q53" s="29">
        <v>991.81874999999945</v>
      </c>
      <c r="R53" s="31">
        <v>1.19</v>
      </c>
      <c r="S53" s="29">
        <v>892.40999999999985</v>
      </c>
      <c r="T53" s="32">
        <v>2.46</v>
      </c>
      <c r="U53" s="29">
        <v>1191.8699999999999</v>
      </c>
      <c r="V53" s="26"/>
      <c r="W53" s="29"/>
      <c r="X53" s="26"/>
      <c r="Y53" s="29"/>
      <c r="Z53" s="33"/>
      <c r="AA53" s="29"/>
      <c r="AB53" s="34"/>
      <c r="AC53" s="29">
        <v>0</v>
      </c>
      <c r="AD53" s="26"/>
      <c r="AE53" s="45">
        <v>200.16655973591511</v>
      </c>
      <c r="AF53" s="33"/>
      <c r="AG53" s="29"/>
      <c r="AH53" s="26"/>
      <c r="AI53" s="29"/>
      <c r="AJ53" s="27"/>
      <c r="AK53" s="29"/>
      <c r="AL53" s="27"/>
      <c r="AM53" s="29" t="str">
        <f t="shared" si="16"/>
        <v/>
      </c>
      <c r="AN53" s="26"/>
      <c r="AO53" s="29" t="str">
        <f t="shared" si="19"/>
        <v/>
      </c>
      <c r="AP53" s="26"/>
      <c r="AQ53" s="26">
        <v>0.4</v>
      </c>
      <c r="AR53" s="26">
        <f t="shared" si="5"/>
        <v>234.4</v>
      </c>
      <c r="AS53" s="26"/>
      <c r="AT53" s="26" t="str">
        <f t="shared" si="6"/>
        <v/>
      </c>
      <c r="AU53" s="29">
        <f t="shared" si="7"/>
        <v>3276.2653097359143</v>
      </c>
      <c r="AV53" s="35">
        <f t="shared" si="20"/>
        <v>0.14756846431931736</v>
      </c>
      <c r="AW53" s="29">
        <f t="shared" si="8"/>
        <v>3078.5229079990336</v>
      </c>
    </row>
    <row r="54" spans="1:49" s="36" customFormat="1" x14ac:dyDescent="0.25">
      <c r="A54" s="25" t="s">
        <v>71</v>
      </c>
      <c r="B54" s="25" t="s">
        <v>155</v>
      </c>
      <c r="C54" s="25" t="s">
        <v>122</v>
      </c>
      <c r="D54" s="25" t="s">
        <v>107</v>
      </c>
      <c r="E54" s="1" t="s">
        <v>41</v>
      </c>
      <c r="F54" s="25">
        <v>23</v>
      </c>
      <c r="G54" s="25">
        <v>107</v>
      </c>
      <c r="H54" s="25">
        <v>42</v>
      </c>
      <c r="I54" s="26">
        <v>139.4</v>
      </c>
      <c r="J54" s="26">
        <v>37.17</v>
      </c>
      <c r="K54" s="26">
        <f t="shared" si="17"/>
        <v>37.18</v>
      </c>
      <c r="L54" s="26">
        <f t="shared" si="18"/>
        <v>1822.9921165050805</v>
      </c>
      <c r="M54" s="27"/>
      <c r="N54" s="28"/>
      <c r="O54" s="29">
        <v>0</v>
      </c>
      <c r="P54" s="30">
        <v>18.84</v>
      </c>
      <c r="Q54" s="29">
        <v>44209.29374999999</v>
      </c>
      <c r="R54" s="31">
        <v>18.34</v>
      </c>
      <c r="S54" s="29">
        <v>21677.88</v>
      </c>
      <c r="T54" s="32"/>
      <c r="U54" s="29">
        <v>0</v>
      </c>
      <c r="V54" s="26"/>
      <c r="W54" s="29"/>
      <c r="X54" s="26"/>
      <c r="Y54" s="29"/>
      <c r="Z54" s="33"/>
      <c r="AA54" s="29"/>
      <c r="AB54" s="34"/>
      <c r="AC54" s="29">
        <v>0</v>
      </c>
      <c r="AD54" s="26"/>
      <c r="AE54" s="45">
        <v>1822.9921165050805</v>
      </c>
      <c r="AF54" s="33"/>
      <c r="AG54" s="29"/>
      <c r="AH54" s="26"/>
      <c r="AI54" s="29"/>
      <c r="AJ54" s="27"/>
      <c r="AK54" s="29"/>
      <c r="AL54" s="27"/>
      <c r="AM54" s="29" t="str">
        <f t="shared" si="16"/>
        <v/>
      </c>
      <c r="AN54" s="26"/>
      <c r="AO54" s="29" t="str">
        <f t="shared" si="19"/>
        <v/>
      </c>
      <c r="AP54" s="26"/>
      <c r="AQ54" s="26">
        <v>1.92</v>
      </c>
      <c r="AR54" s="26">
        <f t="shared" si="5"/>
        <v>1125.1199999999999</v>
      </c>
      <c r="AS54" s="26"/>
      <c r="AT54" s="26" t="str">
        <f t="shared" si="6"/>
        <v/>
      </c>
      <c r="AU54" s="29">
        <f t="shared" si="7"/>
        <v>67710.165866505064</v>
      </c>
      <c r="AV54" s="35">
        <f t="shared" si="20"/>
        <v>3.0497790169904815</v>
      </c>
      <c r="AW54" s="29">
        <f t="shared" si="8"/>
        <v>63623.448352921128</v>
      </c>
    </row>
    <row r="55" spans="1:49" s="36" customFormat="1" x14ac:dyDescent="0.25">
      <c r="A55" s="25" t="s">
        <v>71</v>
      </c>
      <c r="B55" s="25" t="s">
        <v>155</v>
      </c>
      <c r="C55" s="25" t="s">
        <v>122</v>
      </c>
      <c r="D55" s="25" t="s">
        <v>107</v>
      </c>
      <c r="E55" s="1" t="s">
        <v>60</v>
      </c>
      <c r="F55" s="25">
        <v>23</v>
      </c>
      <c r="G55" s="25">
        <v>107</v>
      </c>
      <c r="H55" s="25">
        <v>42</v>
      </c>
      <c r="I55" s="26">
        <v>139.4</v>
      </c>
      <c r="J55" s="26">
        <v>32.42</v>
      </c>
      <c r="K55" s="26">
        <f t="shared" si="17"/>
        <v>28.52</v>
      </c>
      <c r="L55" s="26">
        <f t="shared" si="18"/>
        <v>1524.0535247827156</v>
      </c>
      <c r="M55" s="27"/>
      <c r="N55" s="28"/>
      <c r="O55" s="29">
        <v>0</v>
      </c>
      <c r="P55" s="30">
        <v>8.6999999999999993</v>
      </c>
      <c r="Q55" s="29">
        <v>7036.6312500000131</v>
      </c>
      <c r="R55" s="31">
        <v>8.0500000000000007</v>
      </c>
      <c r="S55" s="29">
        <v>3495.7650000000012</v>
      </c>
      <c r="T55" s="32">
        <v>11.77</v>
      </c>
      <c r="U55" s="29">
        <v>5637.1574999999993</v>
      </c>
      <c r="V55" s="26"/>
      <c r="W55" s="29"/>
      <c r="X55" s="26"/>
      <c r="Y55" s="29"/>
      <c r="Z55" s="33"/>
      <c r="AA55" s="29"/>
      <c r="AB55" s="34"/>
      <c r="AC55" s="29">
        <v>0</v>
      </c>
      <c r="AD55" s="26"/>
      <c r="AE55" s="45">
        <v>1524.0535247827156</v>
      </c>
      <c r="AF55" s="33"/>
      <c r="AG55" s="29"/>
      <c r="AH55" s="26"/>
      <c r="AI55" s="29"/>
      <c r="AJ55" s="27"/>
      <c r="AK55" s="29"/>
      <c r="AL55" s="27"/>
      <c r="AM55" s="29" t="str">
        <f t="shared" si="16"/>
        <v/>
      </c>
      <c r="AN55" s="26"/>
      <c r="AO55" s="29" t="str">
        <f t="shared" si="19"/>
        <v/>
      </c>
      <c r="AP55" s="26"/>
      <c r="AQ55" s="26">
        <v>2.56</v>
      </c>
      <c r="AR55" s="26">
        <f t="shared" si="5"/>
        <v>1500.16</v>
      </c>
      <c r="AS55" s="26"/>
      <c r="AT55" s="26" t="str">
        <f t="shared" si="6"/>
        <v/>
      </c>
      <c r="AU55" s="29">
        <f t="shared" si="7"/>
        <v>17693.607274782727</v>
      </c>
      <c r="AV55" s="35">
        <f t="shared" si="20"/>
        <v>0.79694963837322796</v>
      </c>
      <c r="AW55" s="29">
        <f t="shared" si="8"/>
        <v>16625.691197440778</v>
      </c>
    </row>
    <row r="56" spans="1:49" s="36" customFormat="1" x14ac:dyDescent="0.25">
      <c r="A56" s="25" t="s">
        <v>71</v>
      </c>
      <c r="B56" s="25" t="s">
        <v>155</v>
      </c>
      <c r="C56" s="25" t="s">
        <v>122</v>
      </c>
      <c r="D56" s="25" t="s">
        <v>107</v>
      </c>
      <c r="E56" s="1" t="s">
        <v>49</v>
      </c>
      <c r="F56" s="25">
        <v>23</v>
      </c>
      <c r="G56" s="25">
        <v>107</v>
      </c>
      <c r="H56" s="25">
        <v>42</v>
      </c>
      <c r="I56" s="26">
        <v>139.4</v>
      </c>
      <c r="J56" s="26">
        <v>32.36</v>
      </c>
      <c r="K56" s="26">
        <f t="shared" si="17"/>
        <v>14.34</v>
      </c>
      <c r="L56" s="26">
        <f t="shared" si="18"/>
        <v>556.45774109041361</v>
      </c>
      <c r="M56" s="27"/>
      <c r="N56" s="28"/>
      <c r="O56" s="29">
        <v>0</v>
      </c>
      <c r="P56" s="30">
        <v>4.29</v>
      </c>
      <c r="Q56" s="29">
        <v>10070.775</v>
      </c>
      <c r="R56" s="31">
        <v>7.43</v>
      </c>
      <c r="S56" s="29">
        <v>8782.26</v>
      </c>
      <c r="T56" s="32">
        <v>2.62</v>
      </c>
      <c r="U56" s="29">
        <v>1269.3900000000001</v>
      </c>
      <c r="V56" s="26"/>
      <c r="W56" s="29"/>
      <c r="X56" s="26"/>
      <c r="Y56" s="29"/>
      <c r="Z56" s="33"/>
      <c r="AA56" s="29"/>
      <c r="AB56" s="34"/>
      <c r="AC56" s="29">
        <v>0</v>
      </c>
      <c r="AD56" s="26"/>
      <c r="AE56" s="45">
        <v>556.45774109041361</v>
      </c>
      <c r="AF56" s="33"/>
      <c r="AG56" s="29"/>
      <c r="AH56" s="26"/>
      <c r="AI56" s="29"/>
      <c r="AJ56" s="27"/>
      <c r="AK56" s="29"/>
      <c r="AL56" s="27"/>
      <c r="AM56" s="29" t="str">
        <f t="shared" si="16"/>
        <v/>
      </c>
      <c r="AN56" s="26"/>
      <c r="AO56" s="29" t="str">
        <f t="shared" si="19"/>
        <v/>
      </c>
      <c r="AP56" s="26"/>
      <c r="AQ56" s="26">
        <v>2.91</v>
      </c>
      <c r="AR56" s="26">
        <f t="shared" si="5"/>
        <v>1705.26</v>
      </c>
      <c r="AS56" s="26"/>
      <c r="AT56" s="26" t="str">
        <f t="shared" si="6"/>
        <v/>
      </c>
      <c r="AU56" s="29">
        <f t="shared" si="7"/>
        <v>20678.882741090412</v>
      </c>
      <c r="AV56" s="35">
        <f t="shared" si="20"/>
        <v>0.93141143388900949</v>
      </c>
      <c r="AW56" s="29">
        <f t="shared" si="8"/>
        <v>19430.787256787844</v>
      </c>
    </row>
    <row r="57" spans="1:49" s="36" customFormat="1" x14ac:dyDescent="0.25">
      <c r="A57" s="25" t="s">
        <v>71</v>
      </c>
      <c r="B57" s="25" t="s">
        <v>155</v>
      </c>
      <c r="C57" s="25" t="s">
        <v>122</v>
      </c>
      <c r="D57" s="25" t="s">
        <v>107</v>
      </c>
      <c r="E57" s="1" t="s">
        <v>42</v>
      </c>
      <c r="F57" s="25">
        <v>23</v>
      </c>
      <c r="G57" s="25">
        <v>107</v>
      </c>
      <c r="H57" s="25">
        <v>42</v>
      </c>
      <c r="I57" s="26">
        <v>139.4</v>
      </c>
      <c r="J57" s="26">
        <v>32.049999999999997</v>
      </c>
      <c r="K57" s="26">
        <f t="shared" si="17"/>
        <v>32.019999999999996</v>
      </c>
      <c r="L57" s="26">
        <f t="shared" si="18"/>
        <v>2963.8225722696525</v>
      </c>
      <c r="M57" s="27"/>
      <c r="N57" s="28">
        <v>9.3699999999999992</v>
      </c>
      <c r="O57" s="29">
        <v>11549.306249999994</v>
      </c>
      <c r="P57" s="30">
        <v>16.78</v>
      </c>
      <c r="Q57" s="29">
        <v>19689.656250000007</v>
      </c>
      <c r="R57" s="31">
        <v>5.87</v>
      </c>
      <c r="S57" s="29">
        <v>5319</v>
      </c>
      <c r="T57" s="32"/>
      <c r="U57" s="29">
        <v>0</v>
      </c>
      <c r="V57" s="26"/>
      <c r="W57" s="29"/>
      <c r="X57" s="26"/>
      <c r="Y57" s="29"/>
      <c r="Z57" s="33"/>
      <c r="AA57" s="29"/>
      <c r="AB57" s="34"/>
      <c r="AC57" s="29">
        <v>0</v>
      </c>
      <c r="AD57" s="26"/>
      <c r="AE57" s="45">
        <v>2963.8225722696525</v>
      </c>
      <c r="AF57" s="33"/>
      <c r="AG57" s="29"/>
      <c r="AH57" s="26"/>
      <c r="AI57" s="29"/>
      <c r="AJ57" s="27"/>
      <c r="AK57" s="29"/>
      <c r="AL57" s="27"/>
      <c r="AM57" s="29" t="str">
        <f t="shared" si="16"/>
        <v/>
      </c>
      <c r="AN57" s="26"/>
      <c r="AO57" s="29" t="str">
        <f t="shared" si="19"/>
        <v/>
      </c>
      <c r="AP57" s="26"/>
      <c r="AQ57" s="26">
        <v>5.34</v>
      </c>
      <c r="AR57" s="26">
        <f t="shared" si="5"/>
        <v>3129.24</v>
      </c>
      <c r="AS57" s="26"/>
      <c r="AT57" s="26" t="str">
        <f t="shared" si="6"/>
        <v/>
      </c>
      <c r="AU57" s="29">
        <f t="shared" si="7"/>
        <v>39521.785072269653</v>
      </c>
      <c r="AV57" s="35">
        <f t="shared" si="20"/>
        <v>1.7801272421197964</v>
      </c>
      <c r="AW57" s="29">
        <f t="shared" si="8"/>
        <v>37136.406611650011</v>
      </c>
    </row>
    <row r="58" spans="1:49" s="36" customFormat="1" x14ac:dyDescent="0.25">
      <c r="A58" s="25" t="s">
        <v>72</v>
      </c>
      <c r="B58" s="25" t="s">
        <v>156</v>
      </c>
      <c r="C58" s="25" t="s">
        <v>123</v>
      </c>
      <c r="D58" s="25" t="s">
        <v>108</v>
      </c>
      <c r="E58" s="1" t="s">
        <v>41</v>
      </c>
      <c r="F58" s="25">
        <v>23</v>
      </c>
      <c r="G58" s="25">
        <v>107</v>
      </c>
      <c r="H58" s="25">
        <v>42</v>
      </c>
      <c r="I58" s="26">
        <v>20.6</v>
      </c>
      <c r="J58" s="26">
        <v>2.35</v>
      </c>
      <c r="K58" s="26">
        <f t="shared" si="17"/>
        <v>2.3499999999999996</v>
      </c>
      <c r="L58" s="26">
        <f t="shared" si="18"/>
        <v>72.958249005347369</v>
      </c>
      <c r="M58" s="27"/>
      <c r="N58" s="28"/>
      <c r="O58" s="29">
        <v>0</v>
      </c>
      <c r="P58" s="30">
        <v>0.03</v>
      </c>
      <c r="Q58" s="29">
        <v>70.424999999999997</v>
      </c>
      <c r="R58" s="31">
        <v>2.0699999999999998</v>
      </c>
      <c r="S58" s="29">
        <v>2446.7399999999998</v>
      </c>
      <c r="T58" s="32">
        <v>0.25</v>
      </c>
      <c r="U58" s="29">
        <v>121.125</v>
      </c>
      <c r="V58" s="26"/>
      <c r="W58" s="29"/>
      <c r="X58" s="26"/>
      <c r="Y58" s="29"/>
      <c r="Z58" s="33"/>
      <c r="AA58" s="29"/>
      <c r="AB58" s="34"/>
      <c r="AC58" s="29">
        <v>0</v>
      </c>
      <c r="AD58" s="26"/>
      <c r="AE58" s="45">
        <v>72.958249005347369</v>
      </c>
      <c r="AF58" s="33"/>
      <c r="AG58" s="29"/>
      <c r="AH58" s="26"/>
      <c r="AI58" s="29"/>
      <c r="AJ58" s="27"/>
      <c r="AK58" s="29"/>
      <c r="AL58" s="27"/>
      <c r="AM58" s="29" t="str">
        <f t="shared" si="16"/>
        <v/>
      </c>
      <c r="AN58" s="26"/>
      <c r="AO58" s="29" t="str">
        <f t="shared" si="19"/>
        <v/>
      </c>
      <c r="AP58" s="26"/>
      <c r="AQ58" s="26"/>
      <c r="AR58" s="26" t="str">
        <f t="shared" si="5"/>
        <v/>
      </c>
      <c r="AS58" s="26"/>
      <c r="AT58" s="26" t="str">
        <f t="shared" si="6"/>
        <v/>
      </c>
      <c r="AU58" s="29">
        <f t="shared" si="7"/>
        <v>2711.2482490053471</v>
      </c>
      <c r="AV58" s="35">
        <f t="shared" si="20"/>
        <v>0.12211915173817443</v>
      </c>
      <c r="AW58" s="29">
        <f t="shared" si="8"/>
        <v>2547.6080398714766</v>
      </c>
    </row>
    <row r="59" spans="1:49" s="36" customFormat="1" x14ac:dyDescent="0.25">
      <c r="A59" s="25" t="s">
        <v>72</v>
      </c>
      <c r="B59" s="25" t="s">
        <v>156</v>
      </c>
      <c r="C59" s="25" t="s">
        <v>123</v>
      </c>
      <c r="D59" s="25" t="s">
        <v>108</v>
      </c>
      <c r="E59" s="1" t="s">
        <v>60</v>
      </c>
      <c r="F59" s="25">
        <v>23</v>
      </c>
      <c r="G59" s="25">
        <v>107</v>
      </c>
      <c r="H59" s="25">
        <v>42</v>
      </c>
      <c r="I59" s="26">
        <v>20.6</v>
      </c>
      <c r="J59" s="26">
        <v>5.8</v>
      </c>
      <c r="K59" s="26">
        <f t="shared" si="17"/>
        <v>5.79</v>
      </c>
      <c r="L59" s="26">
        <f t="shared" si="18"/>
        <v>152.50182556175992</v>
      </c>
      <c r="M59" s="27"/>
      <c r="N59" s="28"/>
      <c r="O59" s="29">
        <v>0</v>
      </c>
      <c r="P59" s="30"/>
      <c r="Q59" s="29">
        <v>0</v>
      </c>
      <c r="R59" s="31">
        <v>2.66</v>
      </c>
      <c r="S59" s="29">
        <v>2417.1900000000005</v>
      </c>
      <c r="T59" s="32">
        <v>3.13</v>
      </c>
      <c r="U59" s="29">
        <v>1389.3037499999998</v>
      </c>
      <c r="V59" s="26"/>
      <c r="W59" s="29"/>
      <c r="X59" s="26"/>
      <c r="Y59" s="29"/>
      <c r="Z59" s="33"/>
      <c r="AA59" s="29"/>
      <c r="AB59" s="34"/>
      <c r="AC59" s="29">
        <v>0</v>
      </c>
      <c r="AD59" s="26"/>
      <c r="AE59" s="45">
        <v>152.50182556175992</v>
      </c>
      <c r="AF59" s="33"/>
      <c r="AG59" s="29"/>
      <c r="AH59" s="26"/>
      <c r="AI59" s="29"/>
      <c r="AJ59" s="27"/>
      <c r="AK59" s="29"/>
      <c r="AL59" s="27"/>
      <c r="AM59" s="29" t="str">
        <f t="shared" si="16"/>
        <v/>
      </c>
      <c r="AN59" s="26"/>
      <c r="AO59" s="29" t="str">
        <f t="shared" si="19"/>
        <v/>
      </c>
      <c r="AP59" s="26"/>
      <c r="AQ59" s="26"/>
      <c r="AR59" s="26" t="str">
        <f t="shared" si="5"/>
        <v/>
      </c>
      <c r="AS59" s="26"/>
      <c r="AT59" s="26" t="str">
        <f t="shared" si="6"/>
        <v/>
      </c>
      <c r="AU59" s="29">
        <f t="shared" si="7"/>
        <v>3958.9955755617602</v>
      </c>
      <c r="AV59" s="35">
        <f t="shared" si="20"/>
        <v>0.17831977636136939</v>
      </c>
      <c r="AW59" s="29">
        <f t="shared" si="8"/>
        <v>3720.0462782472614</v>
      </c>
    </row>
    <row r="60" spans="1:49" s="36" customFormat="1" x14ac:dyDescent="0.25">
      <c r="A60" s="25" t="s">
        <v>72</v>
      </c>
      <c r="B60" s="25" t="s">
        <v>156</v>
      </c>
      <c r="C60" s="25" t="s">
        <v>123</v>
      </c>
      <c r="D60" s="25" t="s">
        <v>108</v>
      </c>
      <c r="E60" s="1" t="s">
        <v>49</v>
      </c>
      <c r="F60" s="25">
        <v>23</v>
      </c>
      <c r="G60" s="25">
        <v>107</v>
      </c>
      <c r="H60" s="25">
        <v>42</v>
      </c>
      <c r="I60" s="26">
        <v>20.6</v>
      </c>
      <c r="J60" s="26">
        <v>5.73</v>
      </c>
      <c r="K60" s="26">
        <f t="shared" si="17"/>
        <v>5.7200000000000006</v>
      </c>
      <c r="L60" s="26">
        <f t="shared" si="18"/>
        <v>126.01585239773783</v>
      </c>
      <c r="M60" s="27"/>
      <c r="N60" s="28"/>
      <c r="O60" s="29">
        <v>0</v>
      </c>
      <c r="P60" s="30"/>
      <c r="Q60" s="29">
        <v>0</v>
      </c>
      <c r="R60" s="31">
        <v>2.56</v>
      </c>
      <c r="S60" s="29">
        <v>3025.92</v>
      </c>
      <c r="T60" s="32">
        <v>3.16</v>
      </c>
      <c r="U60" s="29">
        <v>1531.02</v>
      </c>
      <c r="V60" s="26"/>
      <c r="W60" s="29"/>
      <c r="X60" s="26"/>
      <c r="Y60" s="29"/>
      <c r="Z60" s="33"/>
      <c r="AA60" s="29"/>
      <c r="AB60" s="34"/>
      <c r="AC60" s="29">
        <v>0</v>
      </c>
      <c r="AD60" s="26"/>
      <c r="AE60" s="45">
        <v>126.01585239773783</v>
      </c>
      <c r="AF60" s="33"/>
      <c r="AG60" s="29"/>
      <c r="AH60" s="26"/>
      <c r="AI60" s="29"/>
      <c r="AJ60" s="27"/>
      <c r="AK60" s="29"/>
      <c r="AL60" s="27"/>
      <c r="AM60" s="29" t="str">
        <f t="shared" si="16"/>
        <v/>
      </c>
      <c r="AN60" s="26"/>
      <c r="AO60" s="29" t="str">
        <f t="shared" si="19"/>
        <v/>
      </c>
      <c r="AP60" s="26"/>
      <c r="AQ60" s="26"/>
      <c r="AR60" s="26" t="str">
        <f t="shared" si="5"/>
        <v/>
      </c>
      <c r="AS60" s="26"/>
      <c r="AT60" s="26" t="str">
        <f t="shared" si="6"/>
        <v/>
      </c>
      <c r="AU60" s="29">
        <f t="shared" si="7"/>
        <v>4682.9558523977385</v>
      </c>
      <c r="AV60" s="35">
        <f t="shared" si="20"/>
        <v>0.21092815699629563</v>
      </c>
      <c r="AW60" s="29">
        <f t="shared" si="8"/>
        <v>4400.3111792911059</v>
      </c>
    </row>
    <row r="61" spans="1:49" s="36" customFormat="1" x14ac:dyDescent="0.25">
      <c r="A61" s="25" t="s">
        <v>72</v>
      </c>
      <c r="B61" s="25" t="s">
        <v>156</v>
      </c>
      <c r="C61" s="25" t="s">
        <v>123</v>
      </c>
      <c r="D61" s="25" t="s">
        <v>108</v>
      </c>
      <c r="E61" s="1" t="s">
        <v>42</v>
      </c>
      <c r="F61" s="25">
        <v>23</v>
      </c>
      <c r="G61" s="25">
        <v>107</v>
      </c>
      <c r="H61" s="25">
        <v>42</v>
      </c>
      <c r="I61" s="26">
        <v>20.6</v>
      </c>
      <c r="J61" s="26">
        <v>6.72</v>
      </c>
      <c r="K61" s="26">
        <f t="shared" si="17"/>
        <v>6.7600000000000007</v>
      </c>
      <c r="L61" s="26">
        <f t="shared" si="18"/>
        <v>324.15536777920244</v>
      </c>
      <c r="M61" s="27"/>
      <c r="N61" s="28">
        <v>0.22</v>
      </c>
      <c r="O61" s="29">
        <v>313.4325</v>
      </c>
      <c r="P61" s="30">
        <v>2.12</v>
      </c>
      <c r="Q61" s="29">
        <v>4219.6312500000004</v>
      </c>
      <c r="R61" s="31">
        <v>3.55</v>
      </c>
      <c r="S61" s="29">
        <v>3743.9849999999988</v>
      </c>
      <c r="T61" s="32">
        <v>0.87</v>
      </c>
      <c r="U61" s="29">
        <v>388.81124999999997</v>
      </c>
      <c r="V61" s="26"/>
      <c r="W61" s="29"/>
      <c r="X61" s="26"/>
      <c r="Y61" s="29"/>
      <c r="Z61" s="33"/>
      <c r="AA61" s="29"/>
      <c r="AB61" s="34"/>
      <c r="AC61" s="29">
        <v>0</v>
      </c>
      <c r="AD61" s="26"/>
      <c r="AE61" s="45">
        <v>324.15536777920244</v>
      </c>
      <c r="AF61" s="33"/>
      <c r="AG61" s="29"/>
      <c r="AH61" s="26"/>
      <c r="AI61" s="29"/>
      <c r="AJ61" s="27"/>
      <c r="AK61" s="29"/>
      <c r="AL61" s="27"/>
      <c r="AM61" s="29" t="str">
        <f t="shared" si="16"/>
        <v/>
      </c>
      <c r="AN61" s="26"/>
      <c r="AO61" s="29" t="str">
        <f t="shared" si="19"/>
        <v/>
      </c>
      <c r="AP61" s="26"/>
      <c r="AQ61" s="26"/>
      <c r="AR61" s="26" t="str">
        <f t="shared" si="5"/>
        <v/>
      </c>
      <c r="AS61" s="26"/>
      <c r="AT61" s="26" t="str">
        <f t="shared" si="6"/>
        <v/>
      </c>
      <c r="AU61" s="29">
        <f t="shared" si="7"/>
        <v>8990.0153677792005</v>
      </c>
      <c r="AV61" s="35">
        <f t="shared" si="20"/>
        <v>0.40492531483574351</v>
      </c>
      <c r="AW61" s="29">
        <f t="shared" si="8"/>
        <v>8447.4136361082637</v>
      </c>
    </row>
    <row r="62" spans="1:49" s="36" customFormat="1" x14ac:dyDescent="0.25">
      <c r="A62" s="25" t="s">
        <v>73</v>
      </c>
      <c r="B62" s="25" t="s">
        <v>157</v>
      </c>
      <c r="C62" s="25" t="s">
        <v>124</v>
      </c>
      <c r="D62" s="25" t="s">
        <v>109</v>
      </c>
      <c r="E62" s="1" t="s">
        <v>45</v>
      </c>
      <c r="F62" s="25">
        <v>23</v>
      </c>
      <c r="G62" s="25">
        <v>107</v>
      </c>
      <c r="H62" s="25">
        <v>42</v>
      </c>
      <c r="I62" s="26">
        <v>160</v>
      </c>
      <c r="J62" s="26">
        <v>40.49</v>
      </c>
      <c r="K62" s="26">
        <f t="shared" ref="K62:K93" si="21">SUM(N62,P62,R62,T62,V62,X62,Z62,AB62,AF62,AH62)</f>
        <v>40</v>
      </c>
      <c r="L62" s="26">
        <f t="shared" ref="L62:L93" si="22">SUM(M62,AJ62,AL62,AD62,AE62,AN62,AP62)</f>
        <v>1632.4974076989799</v>
      </c>
      <c r="M62" s="27"/>
      <c r="N62" s="28"/>
      <c r="O62" s="29">
        <v>0</v>
      </c>
      <c r="P62" s="30">
        <v>6.48</v>
      </c>
      <c r="Q62" s="29">
        <v>12864.302500000002</v>
      </c>
      <c r="R62" s="31">
        <v>21.98</v>
      </c>
      <c r="S62" s="29">
        <v>17431.54</v>
      </c>
      <c r="T62" s="32">
        <v>11.54</v>
      </c>
      <c r="U62" s="29">
        <v>4236.9524999999985</v>
      </c>
      <c r="V62" s="26"/>
      <c r="W62" s="29"/>
      <c r="X62" s="26"/>
      <c r="Y62" s="29"/>
      <c r="Z62" s="33"/>
      <c r="AA62" s="29"/>
      <c r="AB62" s="34"/>
      <c r="AC62" s="29">
        <v>0</v>
      </c>
      <c r="AD62" s="26"/>
      <c r="AE62" s="45">
        <v>1632.4974076989799</v>
      </c>
      <c r="AF62" s="33"/>
      <c r="AG62" s="29"/>
      <c r="AH62" s="26"/>
      <c r="AI62" s="29"/>
      <c r="AJ62" s="27"/>
      <c r="AK62" s="29"/>
      <c r="AL62" s="27"/>
      <c r="AM62" s="29" t="str">
        <f t="shared" si="16"/>
        <v/>
      </c>
      <c r="AN62" s="26"/>
      <c r="AO62" s="29" t="str">
        <f t="shared" ref="AO62:AO92" si="23">IF(AN62&gt;0,AN62*$AO$1,"")</f>
        <v/>
      </c>
      <c r="AP62" s="26"/>
      <c r="AQ62" s="26"/>
      <c r="AR62" s="26" t="str">
        <f t="shared" si="5"/>
        <v/>
      </c>
      <c r="AS62" s="26"/>
      <c r="AT62" s="26" t="str">
        <f t="shared" si="6"/>
        <v/>
      </c>
      <c r="AU62" s="29">
        <f t="shared" si="7"/>
        <v>36165.29240769898</v>
      </c>
      <c r="AV62" s="35">
        <f t="shared" ref="AV62:AV109" si="24">(AU62/$AU$110)*100</f>
        <v>1.6289452036756409</v>
      </c>
      <c r="AW62" s="29">
        <f t="shared" ref="AW62:AW109" si="25">(AV62/100)*$AW$1</f>
        <v>33982.498554294165</v>
      </c>
    </row>
    <row r="63" spans="1:49" s="36" customFormat="1" x14ac:dyDescent="0.25">
      <c r="A63" s="25" t="s">
        <v>73</v>
      </c>
      <c r="B63" s="25" t="s">
        <v>157</v>
      </c>
      <c r="C63" s="25" t="s">
        <v>124</v>
      </c>
      <c r="D63" s="25" t="s">
        <v>109</v>
      </c>
      <c r="E63" s="1" t="s">
        <v>46</v>
      </c>
      <c r="F63" s="25">
        <v>23</v>
      </c>
      <c r="G63" s="25">
        <v>107</v>
      </c>
      <c r="H63" s="25">
        <v>42</v>
      </c>
      <c r="I63" s="26">
        <v>160</v>
      </c>
      <c r="J63" s="26">
        <v>38.74</v>
      </c>
      <c r="K63" s="26">
        <f t="shared" si="21"/>
        <v>38.39</v>
      </c>
      <c r="L63" s="26">
        <f t="shared" si="22"/>
        <v>1178.5598000829341</v>
      </c>
      <c r="M63" s="27"/>
      <c r="N63" s="28"/>
      <c r="O63" s="29">
        <v>0</v>
      </c>
      <c r="P63" s="30">
        <v>2.7</v>
      </c>
      <c r="Q63" s="29">
        <v>4407.4312500000015</v>
      </c>
      <c r="R63" s="31">
        <v>21.07</v>
      </c>
      <c r="S63" s="29">
        <v>23025.360000000004</v>
      </c>
      <c r="T63" s="32">
        <v>14.62</v>
      </c>
      <c r="U63" s="29">
        <v>6601.3124999999982</v>
      </c>
      <c r="V63" s="26"/>
      <c r="W63" s="29"/>
      <c r="X63" s="26"/>
      <c r="Y63" s="29"/>
      <c r="Z63" s="33"/>
      <c r="AA63" s="29"/>
      <c r="AB63" s="34"/>
      <c r="AC63" s="29">
        <v>0</v>
      </c>
      <c r="AD63" s="26"/>
      <c r="AE63" s="45">
        <v>1178.5598000829341</v>
      </c>
      <c r="AF63" s="33"/>
      <c r="AG63" s="29"/>
      <c r="AH63" s="26"/>
      <c r="AI63" s="29"/>
      <c r="AJ63" s="27"/>
      <c r="AK63" s="29"/>
      <c r="AL63" s="27"/>
      <c r="AM63" s="29" t="str">
        <f t="shared" ref="AM63:AM105" si="26">IF(AL63&gt;0,AL63*$AM$1,"")</f>
        <v/>
      </c>
      <c r="AN63" s="26"/>
      <c r="AO63" s="29" t="str">
        <f t="shared" si="23"/>
        <v/>
      </c>
      <c r="AP63" s="26"/>
      <c r="AQ63" s="26">
        <v>1.06</v>
      </c>
      <c r="AR63" s="26">
        <f t="shared" si="5"/>
        <v>621.16000000000008</v>
      </c>
      <c r="AS63" s="26"/>
      <c r="AT63" s="26" t="str">
        <f t="shared" si="6"/>
        <v/>
      </c>
      <c r="AU63" s="29">
        <f t="shared" si="7"/>
        <v>35212.663550082936</v>
      </c>
      <c r="AV63" s="35">
        <f t="shared" si="24"/>
        <v>1.5860372080481449</v>
      </c>
      <c r="AW63" s="29">
        <f t="shared" si="25"/>
        <v>33087.366602593851</v>
      </c>
    </row>
    <row r="64" spans="1:49" s="36" customFormat="1" x14ac:dyDescent="0.25">
      <c r="A64" s="25" t="s">
        <v>73</v>
      </c>
      <c r="B64" s="25" t="s">
        <v>157</v>
      </c>
      <c r="C64" s="25" t="s">
        <v>124</v>
      </c>
      <c r="D64" s="25" t="s">
        <v>109</v>
      </c>
      <c r="E64" s="1" t="s">
        <v>44</v>
      </c>
      <c r="F64" s="25">
        <v>23</v>
      </c>
      <c r="G64" s="25">
        <v>107</v>
      </c>
      <c r="H64" s="25">
        <v>42</v>
      </c>
      <c r="I64" s="26">
        <v>160</v>
      </c>
      <c r="J64" s="26">
        <v>38.29</v>
      </c>
      <c r="K64" s="26">
        <f t="shared" si="21"/>
        <v>2.27</v>
      </c>
      <c r="L64" s="26">
        <f t="shared" si="22"/>
        <v>47.082971303716391</v>
      </c>
      <c r="M64" s="27"/>
      <c r="N64" s="28"/>
      <c r="O64" s="29">
        <v>0</v>
      </c>
      <c r="P64" s="30"/>
      <c r="Q64" s="29">
        <v>0</v>
      </c>
      <c r="R64" s="31">
        <v>0.12</v>
      </c>
      <c r="S64" s="29">
        <v>70.920000000000016</v>
      </c>
      <c r="T64" s="32">
        <v>2.15</v>
      </c>
      <c r="U64" s="29">
        <v>593.51249999999982</v>
      </c>
      <c r="V64" s="26"/>
      <c r="W64" s="29"/>
      <c r="X64" s="26"/>
      <c r="Y64" s="29"/>
      <c r="Z64" s="33"/>
      <c r="AA64" s="29"/>
      <c r="AB64" s="34"/>
      <c r="AC64" s="29">
        <v>0</v>
      </c>
      <c r="AD64" s="26"/>
      <c r="AE64" s="45">
        <v>47.082971303716391</v>
      </c>
      <c r="AF64" s="33"/>
      <c r="AG64" s="29"/>
      <c r="AH64" s="26"/>
      <c r="AI64" s="29"/>
      <c r="AJ64" s="27"/>
      <c r="AK64" s="29"/>
      <c r="AL64" s="27"/>
      <c r="AM64" s="29" t="str">
        <f t="shared" si="26"/>
        <v/>
      </c>
      <c r="AN64" s="26"/>
      <c r="AO64" s="29" t="str">
        <f t="shared" si="23"/>
        <v/>
      </c>
      <c r="AP64" s="26"/>
      <c r="AQ64" s="26"/>
      <c r="AR64" s="26" t="str">
        <f t="shared" si="5"/>
        <v/>
      </c>
      <c r="AS64" s="26"/>
      <c r="AT64" s="26" t="str">
        <f t="shared" si="6"/>
        <v/>
      </c>
      <c r="AU64" s="29">
        <f t="shared" si="7"/>
        <v>711.51547130371625</v>
      </c>
      <c r="AV64" s="35">
        <f t="shared" si="24"/>
        <v>3.2047845797991283E-2</v>
      </c>
      <c r="AW64" s="29">
        <f t="shared" si="25"/>
        <v>668.57121469835408</v>
      </c>
    </row>
    <row r="65" spans="1:49" s="36" customFormat="1" x14ac:dyDescent="0.25">
      <c r="A65" s="25" t="s">
        <v>73</v>
      </c>
      <c r="B65" s="25" t="s">
        <v>157</v>
      </c>
      <c r="C65" s="25" t="s">
        <v>124</v>
      </c>
      <c r="D65" s="25" t="s">
        <v>109</v>
      </c>
      <c r="E65" s="1" t="s">
        <v>56</v>
      </c>
      <c r="F65" s="25">
        <v>23</v>
      </c>
      <c r="G65" s="25">
        <v>107</v>
      </c>
      <c r="H65" s="25">
        <v>42</v>
      </c>
      <c r="I65" s="26">
        <v>160</v>
      </c>
      <c r="J65" s="26">
        <v>40.020000000000003</v>
      </c>
      <c r="K65" s="26">
        <f t="shared" si="21"/>
        <v>11.05</v>
      </c>
      <c r="L65" s="26">
        <f t="shared" si="22"/>
        <v>569.62279633603691</v>
      </c>
      <c r="M65" s="27"/>
      <c r="N65" s="28"/>
      <c r="O65" s="29">
        <v>0</v>
      </c>
      <c r="P65" s="30">
        <v>0.9</v>
      </c>
      <c r="Q65" s="29">
        <v>1044.6374999999998</v>
      </c>
      <c r="R65" s="31">
        <v>9.36</v>
      </c>
      <c r="S65" s="29">
        <v>5283.5399999999972</v>
      </c>
      <c r="T65" s="32">
        <v>0.79</v>
      </c>
      <c r="U65" s="29">
        <v>191.37749999999994</v>
      </c>
      <c r="V65" s="26"/>
      <c r="W65" s="29"/>
      <c r="X65" s="26"/>
      <c r="Y65" s="29"/>
      <c r="Z65" s="33"/>
      <c r="AA65" s="29"/>
      <c r="AB65" s="34"/>
      <c r="AC65" s="29">
        <v>0</v>
      </c>
      <c r="AD65" s="26"/>
      <c r="AE65" s="45">
        <v>569.62279633603691</v>
      </c>
      <c r="AF65" s="33"/>
      <c r="AG65" s="29"/>
      <c r="AH65" s="26"/>
      <c r="AI65" s="29"/>
      <c r="AJ65" s="27"/>
      <c r="AK65" s="29"/>
      <c r="AL65" s="27"/>
      <c r="AM65" s="29" t="str">
        <f t="shared" si="26"/>
        <v/>
      </c>
      <c r="AN65" s="26"/>
      <c r="AO65" s="29" t="str">
        <f t="shared" si="23"/>
        <v/>
      </c>
      <c r="AP65" s="26"/>
      <c r="AQ65" s="26">
        <v>0.39</v>
      </c>
      <c r="AR65" s="26">
        <f t="shared" si="5"/>
        <v>228.54000000000002</v>
      </c>
      <c r="AS65" s="26"/>
      <c r="AT65" s="26" t="str">
        <f t="shared" si="6"/>
        <v/>
      </c>
      <c r="AU65" s="29">
        <f t="shared" si="7"/>
        <v>7089.1777963360337</v>
      </c>
      <c r="AV65" s="35">
        <f t="shared" si="24"/>
        <v>0.31930841424323952</v>
      </c>
      <c r="AW65" s="29">
        <f t="shared" si="25"/>
        <v>6661.303094119</v>
      </c>
    </row>
    <row r="66" spans="1:49" s="36" customFormat="1" x14ac:dyDescent="0.25">
      <c r="A66" s="25" t="s">
        <v>74</v>
      </c>
      <c r="B66" s="25" t="s">
        <v>158</v>
      </c>
      <c r="C66" s="25" t="s">
        <v>125</v>
      </c>
      <c r="D66" s="25" t="s">
        <v>110</v>
      </c>
      <c r="E66" s="1" t="s">
        <v>41</v>
      </c>
      <c r="F66" s="25">
        <v>26</v>
      </c>
      <c r="G66" s="25">
        <v>107</v>
      </c>
      <c r="H66" s="25">
        <v>42</v>
      </c>
      <c r="I66" s="26">
        <v>112</v>
      </c>
      <c r="J66" s="26">
        <v>38.47</v>
      </c>
      <c r="K66" s="26">
        <f t="shared" si="21"/>
        <v>21.81</v>
      </c>
      <c r="L66" s="26">
        <f t="shared" si="22"/>
        <v>644.48572246105459</v>
      </c>
      <c r="M66" s="27"/>
      <c r="N66" s="28"/>
      <c r="O66" s="29">
        <v>0</v>
      </c>
      <c r="P66" s="30">
        <v>0.31</v>
      </c>
      <c r="Q66" s="29">
        <v>346.25625000000014</v>
      </c>
      <c r="R66" s="31">
        <v>5.23</v>
      </c>
      <c r="S66" s="29">
        <v>2635.8600000000006</v>
      </c>
      <c r="T66" s="32">
        <v>16.27</v>
      </c>
      <c r="U66" s="29">
        <v>3297.0224999999991</v>
      </c>
      <c r="V66" s="26"/>
      <c r="W66" s="29"/>
      <c r="X66" s="26"/>
      <c r="Y66" s="29"/>
      <c r="Z66" s="33"/>
      <c r="AA66" s="29"/>
      <c r="AB66" s="34"/>
      <c r="AC66" s="29">
        <v>0</v>
      </c>
      <c r="AD66" s="26"/>
      <c r="AE66" s="45">
        <v>644.48572246105459</v>
      </c>
      <c r="AF66" s="33"/>
      <c r="AG66" s="29"/>
      <c r="AH66" s="26"/>
      <c r="AI66" s="29"/>
      <c r="AJ66" s="27"/>
      <c r="AK66" s="29"/>
      <c r="AL66" s="27"/>
      <c r="AM66" s="29" t="str">
        <f t="shared" si="26"/>
        <v/>
      </c>
      <c r="AN66" s="26"/>
      <c r="AO66" s="29" t="str">
        <f t="shared" si="23"/>
        <v/>
      </c>
      <c r="AP66" s="26"/>
      <c r="AQ66" s="26">
        <v>0.45</v>
      </c>
      <c r="AR66" s="26">
        <f t="shared" si="5"/>
        <v>263.7</v>
      </c>
      <c r="AS66" s="26"/>
      <c r="AT66" s="26" t="str">
        <f t="shared" si="6"/>
        <v/>
      </c>
      <c r="AU66" s="29">
        <f t="shared" si="7"/>
        <v>6923.6244724610551</v>
      </c>
      <c r="AV66" s="35">
        <f t="shared" si="24"/>
        <v>0.31185161588976357</v>
      </c>
      <c r="AW66" s="29">
        <f t="shared" si="25"/>
        <v>6505.7419133654212</v>
      </c>
    </row>
    <row r="67" spans="1:49" s="36" customFormat="1" x14ac:dyDescent="0.25">
      <c r="A67" s="25" t="s">
        <v>74</v>
      </c>
      <c r="B67" s="25" t="s">
        <v>158</v>
      </c>
      <c r="C67" s="25" t="s">
        <v>125</v>
      </c>
      <c r="D67" s="25" t="s">
        <v>110</v>
      </c>
      <c r="E67" s="1" t="s">
        <v>42</v>
      </c>
      <c r="F67" s="25">
        <v>26</v>
      </c>
      <c r="G67" s="25">
        <v>107</v>
      </c>
      <c r="H67" s="25">
        <v>42</v>
      </c>
      <c r="I67" s="26">
        <v>112</v>
      </c>
      <c r="J67" s="26">
        <v>39.39</v>
      </c>
      <c r="K67" s="26">
        <f t="shared" si="21"/>
        <v>5.5699999999999994</v>
      </c>
      <c r="L67" s="26">
        <f t="shared" si="22"/>
        <v>131.27380655457537</v>
      </c>
      <c r="M67" s="27"/>
      <c r="N67" s="28"/>
      <c r="O67" s="29">
        <v>0</v>
      </c>
      <c r="P67" s="30"/>
      <c r="Q67" s="29">
        <v>0</v>
      </c>
      <c r="R67" s="31">
        <v>0.02</v>
      </c>
      <c r="S67" s="29">
        <v>5.9100000000000037</v>
      </c>
      <c r="T67" s="32">
        <v>5.55</v>
      </c>
      <c r="U67" s="29">
        <v>672.24374999999964</v>
      </c>
      <c r="V67" s="26"/>
      <c r="W67" s="29"/>
      <c r="X67" s="26"/>
      <c r="Y67" s="29"/>
      <c r="Z67" s="33"/>
      <c r="AA67" s="29"/>
      <c r="AB67" s="34"/>
      <c r="AC67" s="29">
        <v>0</v>
      </c>
      <c r="AD67" s="26"/>
      <c r="AE67" s="45">
        <v>131.27380655457537</v>
      </c>
      <c r="AF67" s="33"/>
      <c r="AG67" s="29"/>
      <c r="AH67" s="26"/>
      <c r="AI67" s="29"/>
      <c r="AJ67" s="27"/>
      <c r="AK67" s="29"/>
      <c r="AL67" s="27"/>
      <c r="AM67" s="29" t="str">
        <f t="shared" si="26"/>
        <v/>
      </c>
      <c r="AN67" s="26"/>
      <c r="AO67" s="29" t="str">
        <f t="shared" si="23"/>
        <v/>
      </c>
      <c r="AP67" s="26"/>
      <c r="AQ67" s="26"/>
      <c r="AR67" s="26" t="str">
        <f t="shared" si="5"/>
        <v/>
      </c>
      <c r="AS67" s="26"/>
      <c r="AT67" s="26" t="str">
        <f t="shared" si="6"/>
        <v/>
      </c>
      <c r="AU67" s="29">
        <f t="shared" si="7"/>
        <v>809.42755655457495</v>
      </c>
      <c r="AV67" s="35">
        <f t="shared" si="24"/>
        <v>3.645796973265393E-2</v>
      </c>
      <c r="AW67" s="29">
        <f t="shared" si="25"/>
        <v>760.57371416596266</v>
      </c>
    </row>
    <row r="68" spans="1:49" s="36" customFormat="1" x14ac:dyDescent="0.25">
      <c r="A68" s="25" t="s">
        <v>75</v>
      </c>
      <c r="B68" s="25" t="s">
        <v>132</v>
      </c>
      <c r="C68" s="25" t="s">
        <v>126</v>
      </c>
      <c r="D68" s="25" t="s">
        <v>107</v>
      </c>
      <c r="E68" s="1" t="s">
        <v>51</v>
      </c>
      <c r="F68" s="25">
        <v>27</v>
      </c>
      <c r="G68" s="25">
        <v>107</v>
      </c>
      <c r="H68" s="25">
        <v>42</v>
      </c>
      <c r="I68" s="26">
        <v>80.489999999999995</v>
      </c>
      <c r="J68" s="26">
        <v>25.08</v>
      </c>
      <c r="K68" s="26">
        <f t="shared" si="21"/>
        <v>25.07</v>
      </c>
      <c r="L68" s="26">
        <f t="shared" si="22"/>
        <v>1583.0447983504432</v>
      </c>
      <c r="M68" s="27"/>
      <c r="N68" s="28"/>
      <c r="O68" s="29">
        <v>0</v>
      </c>
      <c r="P68" s="30">
        <v>8.39</v>
      </c>
      <c r="Q68" s="29">
        <v>9830.1562500000036</v>
      </c>
      <c r="R68" s="31">
        <v>16.43</v>
      </c>
      <c r="S68" s="29">
        <v>11367.884999999998</v>
      </c>
      <c r="T68" s="32">
        <v>0.25</v>
      </c>
      <c r="U68" s="29">
        <v>30.28125</v>
      </c>
      <c r="V68" s="26"/>
      <c r="W68" s="29"/>
      <c r="X68" s="26"/>
      <c r="Y68" s="29"/>
      <c r="Z68" s="33"/>
      <c r="AA68" s="29"/>
      <c r="AB68" s="34"/>
      <c r="AC68" s="29">
        <v>0</v>
      </c>
      <c r="AD68" s="26"/>
      <c r="AE68" s="45">
        <v>1583.0447983504432</v>
      </c>
      <c r="AF68" s="33"/>
      <c r="AG68" s="29"/>
      <c r="AH68" s="26"/>
      <c r="AI68" s="29"/>
      <c r="AJ68" s="27"/>
      <c r="AK68" s="29"/>
      <c r="AL68" s="27"/>
      <c r="AM68" s="29" t="str">
        <f t="shared" si="26"/>
        <v/>
      </c>
      <c r="AN68" s="26"/>
      <c r="AO68" s="29" t="str">
        <f t="shared" si="23"/>
        <v/>
      </c>
      <c r="AP68" s="26"/>
      <c r="AQ68" s="26">
        <v>1.92</v>
      </c>
      <c r="AR68" s="26">
        <f t="shared" ref="AR68:AR109" si="27">IF((AQ68&gt;0),AQ68*$AR$1,"")</f>
        <v>1125.1199999999999</v>
      </c>
      <c r="AS68" s="26"/>
      <c r="AT68" s="26" t="str">
        <f t="shared" ref="AT68:AT113" si="28">IF((AS68&gt;0),AS68*$AR$1,"")</f>
        <v/>
      </c>
      <c r="AU68" s="29">
        <f t="shared" ref="AU68:AU108" si="29">SUM(O68,Q68,S68,U68,W68,AA68,AC68,AE68,AG68,AI68,Y68)</f>
        <v>22811.367298350444</v>
      </c>
      <c r="AV68" s="35">
        <f t="shared" si="24"/>
        <v>1.0274621018139731</v>
      </c>
      <c r="AW68" s="29">
        <f t="shared" si="25"/>
        <v>21434.563489735337</v>
      </c>
    </row>
    <row r="69" spans="1:49" s="36" customFormat="1" x14ac:dyDescent="0.25">
      <c r="A69" s="25" t="s">
        <v>75</v>
      </c>
      <c r="B69" s="25" t="s">
        <v>132</v>
      </c>
      <c r="C69" s="25" t="s">
        <v>126</v>
      </c>
      <c r="D69" s="25" t="s">
        <v>107</v>
      </c>
      <c r="E69" s="1" t="s">
        <v>53</v>
      </c>
      <c r="F69" s="25">
        <v>27</v>
      </c>
      <c r="G69" s="25">
        <v>107</v>
      </c>
      <c r="H69" s="25">
        <v>42</v>
      </c>
      <c r="I69" s="26">
        <v>80.489999999999995</v>
      </c>
      <c r="J69" s="26">
        <v>38.78</v>
      </c>
      <c r="K69" s="26">
        <f t="shared" si="21"/>
        <v>38.78</v>
      </c>
      <c r="L69" s="26">
        <f t="shared" si="22"/>
        <v>1382.1037991998335</v>
      </c>
      <c r="M69" s="27"/>
      <c r="N69" s="28"/>
      <c r="O69" s="29">
        <v>0</v>
      </c>
      <c r="P69" s="30"/>
      <c r="Q69" s="29">
        <v>0</v>
      </c>
      <c r="R69" s="31">
        <v>19.149999999999999</v>
      </c>
      <c r="S69" s="29">
        <v>10026.314999999995</v>
      </c>
      <c r="T69" s="32">
        <v>19.63</v>
      </c>
      <c r="U69" s="29">
        <v>4286.6137499999968</v>
      </c>
      <c r="V69" s="26"/>
      <c r="W69" s="29"/>
      <c r="X69" s="26"/>
      <c r="Y69" s="29"/>
      <c r="Z69" s="33"/>
      <c r="AA69" s="29"/>
      <c r="AB69" s="34"/>
      <c r="AC69" s="29">
        <v>0</v>
      </c>
      <c r="AD69" s="26"/>
      <c r="AE69" s="45">
        <v>1382.1037991998335</v>
      </c>
      <c r="AF69" s="33"/>
      <c r="AG69" s="29"/>
      <c r="AH69" s="26"/>
      <c r="AI69" s="29"/>
      <c r="AJ69" s="27"/>
      <c r="AK69" s="29"/>
      <c r="AL69" s="27"/>
      <c r="AM69" s="29" t="str">
        <f t="shared" si="26"/>
        <v/>
      </c>
      <c r="AN69" s="26"/>
      <c r="AO69" s="29" t="str">
        <f t="shared" si="23"/>
        <v/>
      </c>
      <c r="AP69" s="26"/>
      <c r="AQ69" s="26"/>
      <c r="AR69" s="26" t="str">
        <f t="shared" si="27"/>
        <v/>
      </c>
      <c r="AS69" s="26"/>
      <c r="AT69" s="26" t="str">
        <f t="shared" si="28"/>
        <v/>
      </c>
      <c r="AU69" s="29">
        <f t="shared" si="29"/>
        <v>15695.032549199825</v>
      </c>
      <c r="AV69" s="35">
        <f t="shared" si="24"/>
        <v>0.70693049303562328</v>
      </c>
      <c r="AW69" s="29">
        <f t="shared" si="25"/>
        <v>14747.742528945801</v>
      </c>
    </row>
    <row r="70" spans="1:49" s="36" customFormat="1" x14ac:dyDescent="0.25">
      <c r="A70" s="25" t="s">
        <v>75</v>
      </c>
      <c r="B70" s="25" t="s">
        <v>132</v>
      </c>
      <c r="C70" s="25" t="s">
        <v>126</v>
      </c>
      <c r="D70" s="25" t="s">
        <v>107</v>
      </c>
      <c r="E70" s="1" t="s">
        <v>54</v>
      </c>
      <c r="F70" s="25">
        <v>27</v>
      </c>
      <c r="G70" s="25">
        <v>107</v>
      </c>
      <c r="H70" s="25">
        <v>42</v>
      </c>
      <c r="I70" s="26">
        <v>80.489999999999995</v>
      </c>
      <c r="J70" s="26">
        <v>6.96</v>
      </c>
      <c r="K70" s="26">
        <f t="shared" si="21"/>
        <v>6.96</v>
      </c>
      <c r="L70" s="26">
        <f t="shared" si="22"/>
        <v>386.68212112266377</v>
      </c>
      <c r="M70" s="27"/>
      <c r="N70" s="28"/>
      <c r="O70" s="29">
        <v>0</v>
      </c>
      <c r="P70" s="30"/>
      <c r="Q70" s="29">
        <v>0</v>
      </c>
      <c r="R70" s="31">
        <v>6.96</v>
      </c>
      <c r="S70" s="29">
        <v>2470.3799999999992</v>
      </c>
      <c r="T70" s="32"/>
      <c r="U70" s="29">
        <v>0</v>
      </c>
      <c r="V70" s="26"/>
      <c r="W70" s="29"/>
      <c r="X70" s="26"/>
      <c r="Y70" s="29"/>
      <c r="Z70" s="33"/>
      <c r="AA70" s="29"/>
      <c r="AB70" s="34"/>
      <c r="AC70" s="29">
        <v>0</v>
      </c>
      <c r="AD70" s="26"/>
      <c r="AE70" s="45">
        <v>386.68212112266377</v>
      </c>
      <c r="AF70" s="33"/>
      <c r="AG70" s="29"/>
      <c r="AH70" s="26"/>
      <c r="AI70" s="29"/>
      <c r="AJ70" s="27"/>
      <c r="AK70" s="29"/>
      <c r="AL70" s="27"/>
      <c r="AM70" s="29" t="str">
        <f t="shared" si="26"/>
        <v/>
      </c>
      <c r="AN70" s="26"/>
      <c r="AO70" s="29" t="str">
        <f t="shared" si="23"/>
        <v/>
      </c>
      <c r="AP70" s="26"/>
      <c r="AQ70" s="26"/>
      <c r="AR70" s="26" t="str">
        <f t="shared" si="27"/>
        <v/>
      </c>
      <c r="AS70" s="26"/>
      <c r="AT70" s="26" t="str">
        <f t="shared" si="28"/>
        <v/>
      </c>
      <c r="AU70" s="29">
        <f t="shared" si="29"/>
        <v>2857.062121122663</v>
      </c>
      <c r="AV70" s="35">
        <f t="shared" si="24"/>
        <v>0.12868685219908127</v>
      </c>
      <c r="AW70" s="29">
        <f t="shared" si="25"/>
        <v>2684.6211640172073</v>
      </c>
    </row>
    <row r="71" spans="1:49" s="36" customFormat="1" ht="14.25" customHeight="1" x14ac:dyDescent="0.25">
      <c r="A71" s="25" t="s">
        <v>75</v>
      </c>
      <c r="B71" s="25" t="s">
        <v>132</v>
      </c>
      <c r="C71" s="25" t="s">
        <v>126</v>
      </c>
      <c r="D71" s="25" t="s">
        <v>107</v>
      </c>
      <c r="E71" s="1" t="s">
        <v>52</v>
      </c>
      <c r="F71" s="25">
        <v>27</v>
      </c>
      <c r="G71" s="25">
        <v>107</v>
      </c>
      <c r="H71" s="25">
        <v>42</v>
      </c>
      <c r="I71" s="26">
        <v>80.489999999999995</v>
      </c>
      <c r="J71" s="26">
        <v>6.61</v>
      </c>
      <c r="K71" s="26">
        <f t="shared" si="21"/>
        <v>6.6099999999999994</v>
      </c>
      <c r="L71" s="26">
        <f t="shared" si="22"/>
        <v>388.51908145901911</v>
      </c>
      <c r="M71" s="27"/>
      <c r="N71" s="28"/>
      <c r="O71" s="29">
        <v>0</v>
      </c>
      <c r="P71" s="30">
        <v>2.94</v>
      </c>
      <c r="Q71" s="29">
        <v>5176.2374999999993</v>
      </c>
      <c r="R71" s="31">
        <v>3.67</v>
      </c>
      <c r="S71" s="29">
        <v>3253.454999999999</v>
      </c>
      <c r="T71" s="32"/>
      <c r="U71" s="29">
        <v>0</v>
      </c>
      <c r="V71" s="26"/>
      <c r="W71" s="29"/>
      <c r="X71" s="26"/>
      <c r="Y71" s="29"/>
      <c r="Z71" s="33"/>
      <c r="AA71" s="29"/>
      <c r="AB71" s="34"/>
      <c r="AC71" s="29">
        <v>0</v>
      </c>
      <c r="AD71" s="26"/>
      <c r="AE71" s="45">
        <v>388.51908145901911</v>
      </c>
      <c r="AF71" s="33"/>
      <c r="AG71" s="29"/>
      <c r="AH71" s="26"/>
      <c r="AI71" s="29"/>
      <c r="AJ71" s="27"/>
      <c r="AK71" s="29"/>
      <c r="AL71" s="27"/>
      <c r="AM71" s="29" t="str">
        <f t="shared" si="26"/>
        <v/>
      </c>
      <c r="AN71" s="26"/>
      <c r="AO71" s="29" t="str">
        <f t="shared" si="23"/>
        <v/>
      </c>
      <c r="AP71" s="26"/>
      <c r="AQ71" s="26"/>
      <c r="AR71" s="26" t="str">
        <f t="shared" si="27"/>
        <v/>
      </c>
      <c r="AS71" s="26"/>
      <c r="AT71" s="26" t="str">
        <f t="shared" si="28"/>
        <v/>
      </c>
      <c r="AU71" s="29">
        <f t="shared" si="29"/>
        <v>8818.2115814590161</v>
      </c>
      <c r="AV71" s="35">
        <f t="shared" si="24"/>
        <v>0.39718698520896567</v>
      </c>
      <c r="AW71" s="29">
        <f t="shared" si="25"/>
        <v>8285.9792460739936</v>
      </c>
    </row>
    <row r="72" spans="1:49" s="36" customFormat="1" x14ac:dyDescent="0.25">
      <c r="A72" s="25" t="s">
        <v>76</v>
      </c>
      <c r="B72" s="25" t="s">
        <v>132</v>
      </c>
      <c r="C72" s="25" t="s">
        <v>126</v>
      </c>
      <c r="D72" s="25" t="s">
        <v>107</v>
      </c>
      <c r="E72" s="1" t="s">
        <v>51</v>
      </c>
      <c r="F72" s="25">
        <v>27</v>
      </c>
      <c r="G72" s="25">
        <v>107</v>
      </c>
      <c r="H72" s="25">
        <v>42</v>
      </c>
      <c r="I72" s="26">
        <v>14.06</v>
      </c>
      <c r="J72" s="26">
        <v>13.24</v>
      </c>
      <c r="K72" s="26">
        <f t="shared" si="21"/>
        <v>13.24</v>
      </c>
      <c r="L72" s="26">
        <f t="shared" si="22"/>
        <v>1017.36378249003</v>
      </c>
      <c r="M72" s="27"/>
      <c r="N72" s="28"/>
      <c r="O72" s="29">
        <v>0</v>
      </c>
      <c r="P72" s="30">
        <v>7.82</v>
      </c>
      <c r="Q72" s="29">
        <v>8603.5875000000015</v>
      </c>
      <c r="R72" s="31">
        <v>5.2</v>
      </c>
      <c r="S72" s="29">
        <v>3785.3550000000014</v>
      </c>
      <c r="T72" s="32">
        <v>0.22</v>
      </c>
      <c r="U72" s="29">
        <v>42.393750000000011</v>
      </c>
      <c r="V72" s="26"/>
      <c r="W72" s="29"/>
      <c r="X72" s="26"/>
      <c r="Y72" s="29"/>
      <c r="Z72" s="33"/>
      <c r="AA72" s="29"/>
      <c r="AB72" s="34"/>
      <c r="AC72" s="29">
        <v>0</v>
      </c>
      <c r="AD72" s="26"/>
      <c r="AE72" s="45">
        <v>1017.36378249003</v>
      </c>
      <c r="AF72" s="33"/>
      <c r="AG72" s="29"/>
      <c r="AH72" s="26"/>
      <c r="AI72" s="29"/>
      <c r="AJ72" s="27"/>
      <c r="AK72" s="29"/>
      <c r="AL72" s="27"/>
      <c r="AM72" s="29" t="str">
        <f t="shared" si="26"/>
        <v/>
      </c>
      <c r="AN72" s="26"/>
      <c r="AO72" s="29" t="str">
        <f t="shared" si="23"/>
        <v/>
      </c>
      <c r="AP72" s="26"/>
      <c r="AQ72" s="26">
        <v>1.4</v>
      </c>
      <c r="AR72" s="26">
        <f t="shared" si="27"/>
        <v>820.4</v>
      </c>
      <c r="AS72" s="26"/>
      <c r="AT72" s="26" t="str">
        <f t="shared" si="28"/>
        <v/>
      </c>
      <c r="AU72" s="29">
        <f t="shared" si="29"/>
        <v>13448.700032490033</v>
      </c>
      <c r="AV72" s="35">
        <f t="shared" si="24"/>
        <v>0.60575192277260292</v>
      </c>
      <c r="AW72" s="29">
        <f t="shared" si="25"/>
        <v>12636.989748600416</v>
      </c>
    </row>
    <row r="73" spans="1:49" s="36" customFormat="1" x14ac:dyDescent="0.25">
      <c r="A73" s="25" t="s">
        <v>77</v>
      </c>
      <c r="B73" s="25" t="s">
        <v>132</v>
      </c>
      <c r="C73" s="25" t="s">
        <v>126</v>
      </c>
      <c r="D73" s="25" t="s">
        <v>107</v>
      </c>
      <c r="E73" s="1" t="s">
        <v>54</v>
      </c>
      <c r="F73" s="25">
        <v>27</v>
      </c>
      <c r="G73" s="25">
        <v>107</v>
      </c>
      <c r="H73" s="25">
        <v>42</v>
      </c>
      <c r="I73" s="26">
        <v>65.45</v>
      </c>
      <c r="J73" s="26">
        <v>32.619999999999997</v>
      </c>
      <c r="K73" s="26">
        <f t="shared" si="21"/>
        <v>32.629999999999995</v>
      </c>
      <c r="L73" s="26">
        <f t="shared" si="22"/>
        <v>2749.5922840198032</v>
      </c>
      <c r="M73" s="27"/>
      <c r="N73" s="28"/>
      <c r="O73" s="29">
        <v>0</v>
      </c>
      <c r="P73" s="30">
        <v>16.23</v>
      </c>
      <c r="Q73" s="29">
        <v>10604.831250000017</v>
      </c>
      <c r="R73" s="31">
        <v>16.399999999999999</v>
      </c>
      <c r="S73" s="29">
        <v>4934.8499999999985</v>
      </c>
      <c r="T73" s="32"/>
      <c r="U73" s="29">
        <v>0</v>
      </c>
      <c r="V73" s="26"/>
      <c r="W73" s="29"/>
      <c r="X73" s="26"/>
      <c r="Y73" s="29"/>
      <c r="Z73" s="33"/>
      <c r="AA73" s="29"/>
      <c r="AB73" s="34"/>
      <c r="AC73" s="29">
        <v>0</v>
      </c>
      <c r="AD73" s="26"/>
      <c r="AE73" s="45">
        <v>2749.5922840198032</v>
      </c>
      <c r="AF73" s="33"/>
      <c r="AG73" s="29"/>
      <c r="AH73" s="26"/>
      <c r="AI73" s="29"/>
      <c r="AJ73" s="27"/>
      <c r="AK73" s="29"/>
      <c r="AL73" s="27"/>
      <c r="AM73" s="29" t="str">
        <f t="shared" si="26"/>
        <v/>
      </c>
      <c r="AN73" s="26"/>
      <c r="AO73" s="29" t="str">
        <f t="shared" si="23"/>
        <v/>
      </c>
      <c r="AP73" s="26"/>
      <c r="AQ73" s="26">
        <v>0.19</v>
      </c>
      <c r="AR73" s="26">
        <f t="shared" si="27"/>
        <v>111.34</v>
      </c>
      <c r="AS73" s="26"/>
      <c r="AT73" s="26" t="str">
        <f t="shared" si="28"/>
        <v/>
      </c>
      <c r="AU73" s="29">
        <f t="shared" si="29"/>
        <v>18289.27353401982</v>
      </c>
      <c r="AV73" s="35">
        <f t="shared" si="24"/>
        <v>0.82377944207112674</v>
      </c>
      <c r="AW73" s="29">
        <f t="shared" si="25"/>
        <v>17185.40539980838</v>
      </c>
    </row>
    <row r="74" spans="1:49" s="36" customFormat="1" x14ac:dyDescent="0.25">
      <c r="A74" s="25" t="s">
        <v>77</v>
      </c>
      <c r="B74" s="25" t="s">
        <v>132</v>
      </c>
      <c r="C74" s="25" t="s">
        <v>126</v>
      </c>
      <c r="D74" s="25" t="s">
        <v>107</v>
      </c>
      <c r="E74" s="1" t="s">
        <v>52</v>
      </c>
      <c r="F74" s="25">
        <v>27</v>
      </c>
      <c r="G74" s="25">
        <v>107</v>
      </c>
      <c r="H74" s="25">
        <v>42</v>
      </c>
      <c r="I74" s="26">
        <v>65.45</v>
      </c>
      <c r="J74" s="26">
        <v>31.94</v>
      </c>
      <c r="K74" s="26">
        <f t="shared" si="21"/>
        <v>31.950000000000003</v>
      </c>
      <c r="L74" s="26">
        <f t="shared" si="22"/>
        <v>2222.3747121853876</v>
      </c>
      <c r="M74" s="27"/>
      <c r="N74" s="28"/>
      <c r="O74" s="29">
        <v>0</v>
      </c>
      <c r="P74" s="30">
        <v>16.850000000000001</v>
      </c>
      <c r="Q74" s="29">
        <v>23692.143750000003</v>
      </c>
      <c r="R74" s="31">
        <v>15.1</v>
      </c>
      <c r="S74" s="29">
        <v>10750.29</v>
      </c>
      <c r="T74" s="32"/>
      <c r="U74" s="29">
        <v>0</v>
      </c>
      <c r="V74" s="26"/>
      <c r="W74" s="29"/>
      <c r="X74" s="26"/>
      <c r="Y74" s="29"/>
      <c r="Z74" s="33"/>
      <c r="AA74" s="29"/>
      <c r="AB74" s="34"/>
      <c r="AC74" s="29">
        <v>0</v>
      </c>
      <c r="AD74" s="26"/>
      <c r="AE74" s="45">
        <v>2222.3747121853876</v>
      </c>
      <c r="AF74" s="33"/>
      <c r="AG74" s="29"/>
      <c r="AH74" s="26"/>
      <c r="AI74" s="29"/>
      <c r="AJ74" s="27"/>
      <c r="AK74" s="29"/>
      <c r="AL74" s="27"/>
      <c r="AM74" s="29" t="str">
        <f t="shared" si="26"/>
        <v/>
      </c>
      <c r="AN74" s="26"/>
      <c r="AO74" s="29" t="str">
        <f t="shared" si="23"/>
        <v/>
      </c>
      <c r="AP74" s="26"/>
      <c r="AQ74" s="26">
        <v>0.2</v>
      </c>
      <c r="AR74" s="26">
        <f t="shared" si="27"/>
        <v>117.2</v>
      </c>
      <c r="AS74" s="26"/>
      <c r="AT74" s="26" t="str">
        <f t="shared" si="28"/>
        <v/>
      </c>
      <c r="AU74" s="29">
        <f t="shared" si="29"/>
        <v>36664.808462185392</v>
      </c>
      <c r="AV74" s="35">
        <f t="shared" si="24"/>
        <v>1.6514442414807773</v>
      </c>
      <c r="AW74" s="29">
        <f t="shared" si="25"/>
        <v>34451.865797563507</v>
      </c>
    </row>
    <row r="75" spans="1:49" s="36" customFormat="1" x14ac:dyDescent="0.25">
      <c r="A75" s="25" t="s">
        <v>78</v>
      </c>
      <c r="B75" s="25" t="s">
        <v>159</v>
      </c>
      <c r="C75" s="25" t="s">
        <v>160</v>
      </c>
      <c r="D75" s="25" t="s">
        <v>161</v>
      </c>
      <c r="E75" s="1" t="s">
        <v>60</v>
      </c>
      <c r="F75" s="25">
        <v>27</v>
      </c>
      <c r="G75" s="25">
        <v>107</v>
      </c>
      <c r="H75" s="25">
        <v>42</v>
      </c>
      <c r="I75" s="26">
        <v>79</v>
      </c>
      <c r="J75" s="26">
        <v>0.05</v>
      </c>
      <c r="K75" s="26">
        <f t="shared" si="21"/>
        <v>0.04</v>
      </c>
      <c r="L75" s="26">
        <f t="shared" si="22"/>
        <v>5.2758944378689225</v>
      </c>
      <c r="M75" s="27"/>
      <c r="N75" s="28">
        <v>0.04</v>
      </c>
      <c r="O75" s="29">
        <v>27.254999999999995</v>
      </c>
      <c r="P75" s="30"/>
      <c r="Q75" s="29">
        <v>0</v>
      </c>
      <c r="R75" s="31"/>
      <c r="S75" s="29">
        <v>0</v>
      </c>
      <c r="T75" s="32"/>
      <c r="U75" s="29">
        <v>0</v>
      </c>
      <c r="V75" s="26"/>
      <c r="W75" s="29"/>
      <c r="X75" s="26"/>
      <c r="Y75" s="29"/>
      <c r="Z75" s="33"/>
      <c r="AA75" s="29"/>
      <c r="AB75" s="34"/>
      <c r="AC75" s="29">
        <v>0</v>
      </c>
      <c r="AD75" s="26"/>
      <c r="AE75" s="45">
        <v>5.2758944378689225</v>
      </c>
      <c r="AF75" s="33"/>
      <c r="AG75" s="29"/>
      <c r="AH75" s="26"/>
      <c r="AI75" s="29"/>
      <c r="AJ75" s="27"/>
      <c r="AK75" s="29"/>
      <c r="AL75" s="27"/>
      <c r="AM75" s="29" t="str">
        <f t="shared" si="26"/>
        <v/>
      </c>
      <c r="AN75" s="26"/>
      <c r="AO75" s="29" t="str">
        <f t="shared" si="23"/>
        <v/>
      </c>
      <c r="AP75" s="26"/>
      <c r="AQ75" s="26"/>
      <c r="AR75" s="26" t="str">
        <f t="shared" si="27"/>
        <v/>
      </c>
      <c r="AS75" s="26"/>
      <c r="AT75" s="26" t="str">
        <f t="shared" si="28"/>
        <v/>
      </c>
      <c r="AU75" s="29">
        <f t="shared" si="29"/>
        <v>32.530894437868916</v>
      </c>
      <c r="AV75" s="35">
        <f t="shared" si="24"/>
        <v>1.4652458458918546E-3</v>
      </c>
      <c r="AW75" s="29">
        <f t="shared" si="25"/>
        <v>30.567458455539501</v>
      </c>
    </row>
    <row r="76" spans="1:49" s="36" customFormat="1" x14ac:dyDescent="0.25">
      <c r="A76" s="25" t="s">
        <v>78</v>
      </c>
      <c r="B76" s="25" t="s">
        <v>159</v>
      </c>
      <c r="C76" s="25" t="s">
        <v>160</v>
      </c>
      <c r="D76" s="25" t="s">
        <v>161</v>
      </c>
      <c r="E76" s="1" t="s">
        <v>41</v>
      </c>
      <c r="F76" s="25">
        <v>27</v>
      </c>
      <c r="G76" s="25">
        <v>107</v>
      </c>
      <c r="H76" s="25">
        <v>42</v>
      </c>
      <c r="I76" s="26">
        <v>79</v>
      </c>
      <c r="J76" s="26">
        <v>37.97</v>
      </c>
      <c r="K76" s="26">
        <f t="shared" si="21"/>
        <v>37.97</v>
      </c>
      <c r="L76" s="26">
        <f t="shared" si="22"/>
        <v>2668.8974184459912</v>
      </c>
      <c r="M76" s="27"/>
      <c r="N76" s="28">
        <v>18.100000000000001</v>
      </c>
      <c r="O76" s="29">
        <v>48282.232499999998</v>
      </c>
      <c r="P76" s="30">
        <v>15.94</v>
      </c>
      <c r="Q76" s="29">
        <v>33897.900000000016</v>
      </c>
      <c r="R76" s="31">
        <v>3.83</v>
      </c>
      <c r="S76" s="29">
        <v>3924.2400000000007</v>
      </c>
      <c r="T76" s="32">
        <v>0.1</v>
      </c>
      <c r="U76" s="29">
        <v>36.337500000000006</v>
      </c>
      <c r="V76" s="26"/>
      <c r="W76" s="29"/>
      <c r="X76" s="26"/>
      <c r="Y76" s="29"/>
      <c r="Z76" s="33"/>
      <c r="AA76" s="29"/>
      <c r="AB76" s="34"/>
      <c r="AC76" s="29">
        <v>0</v>
      </c>
      <c r="AD76" s="26"/>
      <c r="AE76" s="45">
        <v>2668.8974184459912</v>
      </c>
      <c r="AF76" s="33"/>
      <c r="AG76" s="29"/>
      <c r="AH76" s="26"/>
      <c r="AI76" s="29"/>
      <c r="AJ76" s="27"/>
      <c r="AK76" s="29"/>
      <c r="AL76" s="27"/>
      <c r="AM76" s="29" t="str">
        <f t="shared" si="26"/>
        <v/>
      </c>
      <c r="AN76" s="26"/>
      <c r="AO76" s="29" t="str">
        <f t="shared" si="23"/>
        <v/>
      </c>
      <c r="AP76" s="26"/>
      <c r="AQ76" s="26">
        <v>3.53</v>
      </c>
      <c r="AR76" s="26">
        <f t="shared" si="27"/>
        <v>2068.58</v>
      </c>
      <c r="AS76" s="26"/>
      <c r="AT76" s="26" t="str">
        <f t="shared" si="28"/>
        <v/>
      </c>
      <c r="AU76" s="29">
        <f t="shared" si="29"/>
        <v>88809.607418446001</v>
      </c>
      <c r="AV76" s="35">
        <f t="shared" si="24"/>
        <v>4.0001331224905918</v>
      </c>
      <c r="AW76" s="29">
        <f t="shared" si="25"/>
        <v>83449.4111559374</v>
      </c>
    </row>
    <row r="77" spans="1:49" s="36" customFormat="1" x14ac:dyDescent="0.25">
      <c r="A77" s="25" t="s">
        <v>78</v>
      </c>
      <c r="B77" s="25" t="s">
        <v>159</v>
      </c>
      <c r="C77" s="25" t="s">
        <v>160</v>
      </c>
      <c r="D77" s="25" t="s">
        <v>161</v>
      </c>
      <c r="E77" s="1" t="s">
        <v>49</v>
      </c>
      <c r="F77" s="25">
        <v>27</v>
      </c>
      <c r="G77" s="25">
        <v>107</v>
      </c>
      <c r="H77" s="25">
        <v>42</v>
      </c>
      <c r="I77" s="26">
        <v>79</v>
      </c>
      <c r="J77" s="26">
        <v>38.130000000000003</v>
      </c>
      <c r="K77" s="26">
        <f t="shared" si="21"/>
        <v>38.15</v>
      </c>
      <c r="L77" s="26">
        <f t="shared" si="22"/>
        <v>4237.5603334720718</v>
      </c>
      <c r="M77" s="27"/>
      <c r="N77" s="28">
        <v>17.14</v>
      </c>
      <c r="O77" s="29">
        <v>15794.272500000006</v>
      </c>
      <c r="P77" s="30">
        <v>17.86</v>
      </c>
      <c r="Q77" s="29">
        <v>13721.137499999997</v>
      </c>
      <c r="R77" s="31">
        <v>3.15</v>
      </c>
      <c r="S77" s="29">
        <v>1976.8949999999995</v>
      </c>
      <c r="T77" s="32"/>
      <c r="U77" s="29">
        <v>0</v>
      </c>
      <c r="V77" s="26"/>
      <c r="W77" s="29"/>
      <c r="X77" s="26"/>
      <c r="Y77" s="29"/>
      <c r="Z77" s="33"/>
      <c r="AA77" s="29"/>
      <c r="AB77" s="34"/>
      <c r="AC77" s="29">
        <v>0</v>
      </c>
      <c r="AD77" s="26"/>
      <c r="AE77" s="45">
        <v>4237.5603334720718</v>
      </c>
      <c r="AF77" s="33"/>
      <c r="AG77" s="29"/>
      <c r="AH77" s="26"/>
      <c r="AI77" s="29"/>
      <c r="AJ77" s="27"/>
      <c r="AK77" s="29"/>
      <c r="AL77" s="27"/>
      <c r="AM77" s="29" t="str">
        <f t="shared" si="26"/>
        <v/>
      </c>
      <c r="AN77" s="26"/>
      <c r="AO77" s="29" t="str">
        <f t="shared" si="23"/>
        <v/>
      </c>
      <c r="AP77" s="26"/>
      <c r="AQ77" s="26">
        <v>2.35</v>
      </c>
      <c r="AR77" s="26">
        <f t="shared" si="27"/>
        <v>1377.1000000000001</v>
      </c>
      <c r="AS77" s="26"/>
      <c r="AT77" s="26" t="str">
        <f t="shared" si="28"/>
        <v/>
      </c>
      <c r="AU77" s="29">
        <f t="shared" si="29"/>
        <v>35729.865333472073</v>
      </c>
      <c r="AV77" s="35">
        <f t="shared" si="24"/>
        <v>1.6093328406366119</v>
      </c>
      <c r="AW77" s="29">
        <f t="shared" si="25"/>
        <v>33573.35213419592</v>
      </c>
    </row>
    <row r="78" spans="1:49" s="36" customFormat="1" x14ac:dyDescent="0.25">
      <c r="A78" s="25" t="s">
        <v>79</v>
      </c>
      <c r="B78" s="25" t="s">
        <v>159</v>
      </c>
      <c r="C78" s="25" t="s">
        <v>160</v>
      </c>
      <c r="D78" s="25" t="s">
        <v>161</v>
      </c>
      <c r="E78" s="1" t="s">
        <v>42</v>
      </c>
      <c r="F78" s="25">
        <v>27</v>
      </c>
      <c r="G78" s="25">
        <v>107</v>
      </c>
      <c r="H78" s="25">
        <v>42</v>
      </c>
      <c r="I78" s="26">
        <v>80</v>
      </c>
      <c r="J78" s="26">
        <v>39.659999999999997</v>
      </c>
      <c r="K78" s="26">
        <f t="shared" si="21"/>
        <v>39.660000000000004</v>
      </c>
      <c r="L78" s="26">
        <f t="shared" si="22"/>
        <v>2083.67829583092</v>
      </c>
      <c r="M78" s="27"/>
      <c r="N78" s="28"/>
      <c r="O78" s="29">
        <v>0</v>
      </c>
      <c r="P78" s="30">
        <v>8.1300000000000008</v>
      </c>
      <c r="Q78" s="29">
        <v>13550.943750000006</v>
      </c>
      <c r="R78" s="31">
        <v>30.35</v>
      </c>
      <c r="S78" s="29">
        <v>21831.540000000008</v>
      </c>
      <c r="T78" s="32">
        <v>1.18</v>
      </c>
      <c r="U78" s="29">
        <v>329.45999999999981</v>
      </c>
      <c r="V78" s="26"/>
      <c r="W78" s="29"/>
      <c r="X78" s="26"/>
      <c r="Y78" s="29"/>
      <c r="Z78" s="33"/>
      <c r="AA78" s="29"/>
      <c r="AB78" s="34"/>
      <c r="AC78" s="29">
        <v>0</v>
      </c>
      <c r="AD78" s="26"/>
      <c r="AE78" s="45">
        <v>2083.67829583092</v>
      </c>
      <c r="AF78" s="33"/>
      <c r="AG78" s="29"/>
      <c r="AH78" s="26"/>
      <c r="AI78" s="29"/>
      <c r="AJ78" s="27"/>
      <c r="AK78" s="29"/>
      <c r="AL78" s="27"/>
      <c r="AM78" s="29" t="str">
        <f t="shared" si="26"/>
        <v/>
      </c>
      <c r="AN78" s="26"/>
      <c r="AO78" s="29" t="str">
        <f t="shared" si="23"/>
        <v/>
      </c>
      <c r="AP78" s="26"/>
      <c r="AQ78" s="26">
        <v>7.0000000000000007E-2</v>
      </c>
      <c r="AR78" s="26">
        <f t="shared" si="27"/>
        <v>41.02</v>
      </c>
      <c r="AS78" s="26"/>
      <c r="AT78" s="26" t="str">
        <f t="shared" si="28"/>
        <v/>
      </c>
      <c r="AU78" s="29">
        <f t="shared" si="29"/>
        <v>37795.622045830933</v>
      </c>
      <c r="AV78" s="35">
        <f t="shared" si="24"/>
        <v>1.7023779749223606</v>
      </c>
      <c r="AW78" s="29">
        <f t="shared" si="25"/>
        <v>35514.427950751851</v>
      </c>
    </row>
    <row r="79" spans="1:49" s="36" customFormat="1" x14ac:dyDescent="0.25">
      <c r="A79" s="25" t="s">
        <v>79</v>
      </c>
      <c r="B79" s="25" t="s">
        <v>159</v>
      </c>
      <c r="C79" s="25" t="s">
        <v>160</v>
      </c>
      <c r="D79" s="25" t="s">
        <v>161</v>
      </c>
      <c r="E79" s="1" t="s">
        <v>60</v>
      </c>
      <c r="F79" s="25">
        <v>27</v>
      </c>
      <c r="G79" s="25">
        <v>107</v>
      </c>
      <c r="H79" s="25">
        <v>42</v>
      </c>
      <c r="I79" s="26">
        <v>80</v>
      </c>
      <c r="J79" s="26">
        <v>38.76</v>
      </c>
      <c r="K79" s="26">
        <f t="shared" si="21"/>
        <v>38.769999999999996</v>
      </c>
      <c r="L79" s="26">
        <f t="shared" si="22"/>
        <v>3815.6316784845303</v>
      </c>
      <c r="M79" s="27"/>
      <c r="N79" s="28">
        <v>14.74</v>
      </c>
      <c r="O79" s="29">
        <v>19180.706250000003</v>
      </c>
      <c r="P79" s="30">
        <v>23.81</v>
      </c>
      <c r="Q79" s="29">
        <v>35300.53125</v>
      </c>
      <c r="R79" s="31">
        <v>0.22</v>
      </c>
      <c r="S79" s="29">
        <v>195.03000000000003</v>
      </c>
      <c r="T79" s="32"/>
      <c r="U79" s="29">
        <v>0</v>
      </c>
      <c r="V79" s="26"/>
      <c r="W79" s="29"/>
      <c r="X79" s="26"/>
      <c r="Y79" s="29"/>
      <c r="Z79" s="33"/>
      <c r="AA79" s="29"/>
      <c r="AB79" s="34"/>
      <c r="AC79" s="29">
        <v>0</v>
      </c>
      <c r="AD79" s="26"/>
      <c r="AE79" s="45">
        <v>3815.6316784845303</v>
      </c>
      <c r="AF79" s="33"/>
      <c r="AG79" s="29"/>
      <c r="AH79" s="26"/>
      <c r="AI79" s="29"/>
      <c r="AJ79" s="27"/>
      <c r="AK79" s="29"/>
      <c r="AL79" s="27"/>
      <c r="AM79" s="29" t="str">
        <f t="shared" si="26"/>
        <v/>
      </c>
      <c r="AN79" s="26"/>
      <c r="AO79" s="29" t="str">
        <f t="shared" si="23"/>
        <v/>
      </c>
      <c r="AP79" s="26"/>
      <c r="AQ79" s="26">
        <v>4.22</v>
      </c>
      <c r="AR79" s="26">
        <f t="shared" si="27"/>
        <v>2472.92</v>
      </c>
      <c r="AS79" s="26"/>
      <c r="AT79" s="26" t="str">
        <f t="shared" si="28"/>
        <v/>
      </c>
      <c r="AU79" s="29">
        <f t="shared" si="29"/>
        <v>58491.899178484535</v>
      </c>
      <c r="AV79" s="35">
        <f t="shared" si="24"/>
        <v>2.6345728812740918</v>
      </c>
      <c r="AW79" s="29">
        <f t="shared" si="25"/>
        <v>54961.559742501151</v>
      </c>
    </row>
    <row r="80" spans="1:49" s="36" customFormat="1" x14ac:dyDescent="0.25">
      <c r="A80" s="25" t="s">
        <v>80</v>
      </c>
      <c r="B80" s="25" t="s">
        <v>162</v>
      </c>
      <c r="C80" s="25" t="s">
        <v>127</v>
      </c>
      <c r="D80" s="25" t="s">
        <v>99</v>
      </c>
      <c r="E80" s="1" t="s">
        <v>41</v>
      </c>
      <c r="F80" s="25">
        <v>27</v>
      </c>
      <c r="G80" s="25">
        <v>107</v>
      </c>
      <c r="H80" s="25">
        <v>42</v>
      </c>
      <c r="I80" s="26">
        <v>1</v>
      </c>
      <c r="J80" s="26">
        <v>0.76</v>
      </c>
      <c r="K80" s="26">
        <f t="shared" si="21"/>
        <v>0.77</v>
      </c>
      <c r="L80" s="26">
        <f t="shared" si="22"/>
        <v>37.748217908810958</v>
      </c>
      <c r="M80" s="27"/>
      <c r="N80" s="28"/>
      <c r="O80" s="29">
        <v>0</v>
      </c>
      <c r="P80" s="30">
        <v>0.18</v>
      </c>
      <c r="Q80" s="29">
        <v>316.91250000000002</v>
      </c>
      <c r="R80" s="31">
        <v>0.55000000000000004</v>
      </c>
      <c r="S80" s="29">
        <v>487.57499999999993</v>
      </c>
      <c r="T80" s="32">
        <v>0.04</v>
      </c>
      <c r="U80" s="29">
        <v>14.534999999999997</v>
      </c>
      <c r="V80" s="26"/>
      <c r="W80" s="29"/>
      <c r="X80" s="26"/>
      <c r="Y80" s="29"/>
      <c r="Z80" s="33"/>
      <c r="AA80" s="29"/>
      <c r="AB80" s="34"/>
      <c r="AC80" s="29">
        <v>0</v>
      </c>
      <c r="AD80" s="26"/>
      <c r="AE80" s="45">
        <v>37.748217908810958</v>
      </c>
      <c r="AF80" s="33"/>
      <c r="AG80" s="29"/>
      <c r="AH80" s="26"/>
      <c r="AI80" s="29"/>
      <c r="AJ80" s="27"/>
      <c r="AK80" s="29"/>
      <c r="AL80" s="27"/>
      <c r="AM80" s="29" t="str">
        <f t="shared" si="26"/>
        <v/>
      </c>
      <c r="AN80" s="26"/>
      <c r="AO80" s="29" t="str">
        <f t="shared" si="23"/>
        <v/>
      </c>
      <c r="AP80" s="26"/>
      <c r="AQ80" s="26"/>
      <c r="AR80" s="26" t="str">
        <f t="shared" si="27"/>
        <v/>
      </c>
      <c r="AS80" s="26"/>
      <c r="AT80" s="26" t="str">
        <f t="shared" si="28"/>
        <v/>
      </c>
      <c r="AU80" s="29">
        <f t="shared" si="29"/>
        <v>856.77071790881087</v>
      </c>
      <c r="AV80" s="35">
        <f t="shared" si="24"/>
        <v>3.859038483234236E-2</v>
      </c>
      <c r="AW80" s="29">
        <f t="shared" si="25"/>
        <v>805.05942975590608</v>
      </c>
    </row>
    <row r="81" spans="1:49" s="36" customFormat="1" x14ac:dyDescent="0.25">
      <c r="A81" s="25" t="s">
        <v>81</v>
      </c>
      <c r="B81" s="47" t="s">
        <v>163</v>
      </c>
      <c r="C81" s="47" t="s">
        <v>178</v>
      </c>
      <c r="D81" s="47" t="s">
        <v>111</v>
      </c>
      <c r="E81" s="1" t="s">
        <v>57</v>
      </c>
      <c r="F81" s="25">
        <v>27</v>
      </c>
      <c r="G81" s="25">
        <v>107</v>
      </c>
      <c r="H81" s="25">
        <v>42</v>
      </c>
      <c r="I81" s="26">
        <v>80</v>
      </c>
      <c r="J81" s="26">
        <v>39.880000000000003</v>
      </c>
      <c r="K81" s="26">
        <f t="shared" si="21"/>
        <v>39.89</v>
      </c>
      <c r="L81" s="26">
        <f t="shared" si="22"/>
        <v>2613.8267703404176</v>
      </c>
      <c r="M81" s="27"/>
      <c r="N81" s="28"/>
      <c r="O81" s="29">
        <v>0</v>
      </c>
      <c r="P81" s="30">
        <v>11.66</v>
      </c>
      <c r="Q81" s="29">
        <v>10270.3125</v>
      </c>
      <c r="R81" s="31">
        <v>27.57</v>
      </c>
      <c r="S81" s="29">
        <v>15634.905000000006</v>
      </c>
      <c r="T81" s="32">
        <v>0.66</v>
      </c>
      <c r="U81" s="29">
        <v>133.23750000000007</v>
      </c>
      <c r="V81" s="26"/>
      <c r="W81" s="29"/>
      <c r="X81" s="26"/>
      <c r="Y81" s="29"/>
      <c r="Z81" s="33"/>
      <c r="AA81" s="29"/>
      <c r="AB81" s="34"/>
      <c r="AC81" s="29">
        <v>0</v>
      </c>
      <c r="AD81" s="26"/>
      <c r="AE81" s="45">
        <v>2613.8267703404176</v>
      </c>
      <c r="AF81" s="33"/>
      <c r="AG81" s="29"/>
      <c r="AH81" s="26"/>
      <c r="AI81" s="29"/>
      <c r="AJ81" s="27"/>
      <c r="AK81" s="29"/>
      <c r="AL81" s="27"/>
      <c r="AM81" s="29" t="str">
        <f t="shared" si="26"/>
        <v/>
      </c>
      <c r="AN81" s="26"/>
      <c r="AO81" s="29" t="str">
        <f t="shared" si="23"/>
        <v/>
      </c>
      <c r="AP81" s="26"/>
      <c r="AQ81" s="26">
        <v>3.38</v>
      </c>
      <c r="AR81" s="26">
        <f t="shared" si="27"/>
        <v>1980.6799999999998</v>
      </c>
      <c r="AS81" s="26"/>
      <c r="AT81" s="26" t="str">
        <f t="shared" si="28"/>
        <v/>
      </c>
      <c r="AU81" s="29">
        <f t="shared" si="29"/>
        <v>28652.281770340422</v>
      </c>
      <c r="AV81" s="35">
        <f t="shared" si="24"/>
        <v>1.2905466500313194</v>
      </c>
      <c r="AW81" s="29">
        <f t="shared" si="25"/>
        <v>26922.943491272403</v>
      </c>
    </row>
    <row r="82" spans="1:49" s="36" customFormat="1" x14ac:dyDescent="0.25">
      <c r="A82" s="25" t="s">
        <v>81</v>
      </c>
      <c r="B82" s="47" t="s">
        <v>163</v>
      </c>
      <c r="C82" s="47" t="s">
        <v>178</v>
      </c>
      <c r="D82" s="47" t="s">
        <v>111</v>
      </c>
      <c r="E82" s="1" t="s">
        <v>61</v>
      </c>
      <c r="F82" s="25">
        <v>27</v>
      </c>
      <c r="G82" s="25">
        <v>107</v>
      </c>
      <c r="H82" s="25">
        <v>42</v>
      </c>
      <c r="I82" s="26">
        <v>80</v>
      </c>
      <c r="J82" s="26">
        <v>38.840000000000003</v>
      </c>
      <c r="K82" s="26">
        <f t="shared" si="21"/>
        <v>34.21</v>
      </c>
      <c r="L82" s="26">
        <f t="shared" si="22"/>
        <v>1308.2865944269558</v>
      </c>
      <c r="M82" s="27"/>
      <c r="N82" s="28"/>
      <c r="O82" s="29">
        <v>0</v>
      </c>
      <c r="P82" s="30">
        <v>3.58</v>
      </c>
      <c r="Q82" s="29">
        <v>7893.46875</v>
      </c>
      <c r="R82" s="31">
        <v>21.63</v>
      </c>
      <c r="S82" s="29">
        <v>18279.629999999997</v>
      </c>
      <c r="T82" s="32">
        <v>9</v>
      </c>
      <c r="U82" s="29">
        <v>3179.53125</v>
      </c>
      <c r="V82" s="26"/>
      <c r="W82" s="29"/>
      <c r="X82" s="26"/>
      <c r="Y82" s="29"/>
      <c r="Z82" s="33"/>
      <c r="AA82" s="29"/>
      <c r="AB82" s="34"/>
      <c r="AC82" s="29">
        <v>0</v>
      </c>
      <c r="AD82" s="26"/>
      <c r="AE82" s="45">
        <v>1308.2865944269558</v>
      </c>
      <c r="AF82" s="33"/>
      <c r="AG82" s="29"/>
      <c r="AH82" s="26"/>
      <c r="AI82" s="29"/>
      <c r="AJ82" s="27"/>
      <c r="AK82" s="29"/>
      <c r="AL82" s="27"/>
      <c r="AM82" s="29" t="str">
        <f t="shared" si="26"/>
        <v/>
      </c>
      <c r="AN82" s="26"/>
      <c r="AO82" s="29" t="str">
        <f t="shared" si="23"/>
        <v/>
      </c>
      <c r="AP82" s="26"/>
      <c r="AQ82" s="26">
        <v>0.06</v>
      </c>
      <c r="AR82" s="26">
        <f t="shared" si="27"/>
        <v>35.159999999999997</v>
      </c>
      <c r="AS82" s="26"/>
      <c r="AT82" s="26" t="str">
        <f t="shared" si="28"/>
        <v/>
      </c>
      <c r="AU82" s="29">
        <f t="shared" si="29"/>
        <v>30660.916594426952</v>
      </c>
      <c r="AV82" s="35">
        <f t="shared" si="24"/>
        <v>1.3810189190163498</v>
      </c>
      <c r="AW82" s="29">
        <f t="shared" si="25"/>
        <v>28810.345070558247</v>
      </c>
    </row>
    <row r="83" spans="1:49" s="36" customFormat="1" x14ac:dyDescent="0.25">
      <c r="A83" s="25" t="s">
        <v>82</v>
      </c>
      <c r="B83" s="25" t="s">
        <v>163</v>
      </c>
      <c r="C83" s="47" t="s">
        <v>178</v>
      </c>
      <c r="D83" s="47" t="s">
        <v>111</v>
      </c>
      <c r="E83" s="1" t="s">
        <v>58</v>
      </c>
      <c r="F83" s="25">
        <v>27</v>
      </c>
      <c r="G83" s="25">
        <v>107</v>
      </c>
      <c r="H83" s="25">
        <v>42</v>
      </c>
      <c r="I83" s="26">
        <v>73.69</v>
      </c>
      <c r="J83" s="26">
        <v>33.049999999999997</v>
      </c>
      <c r="K83" s="26">
        <f t="shared" si="21"/>
        <v>30.6</v>
      </c>
      <c r="L83" s="26">
        <f t="shared" si="22"/>
        <v>1026.9473146953067</v>
      </c>
      <c r="M83" s="27"/>
      <c r="N83" s="28"/>
      <c r="O83" s="29">
        <v>0</v>
      </c>
      <c r="P83" s="30"/>
      <c r="Q83" s="29">
        <v>0</v>
      </c>
      <c r="R83" s="31">
        <v>19</v>
      </c>
      <c r="S83" s="29">
        <v>15318.720000000001</v>
      </c>
      <c r="T83" s="32">
        <v>11.6</v>
      </c>
      <c r="U83" s="29">
        <v>3701.58</v>
      </c>
      <c r="V83" s="26"/>
      <c r="W83" s="29"/>
      <c r="X83" s="26"/>
      <c r="Y83" s="29"/>
      <c r="Z83" s="33"/>
      <c r="AA83" s="29"/>
      <c r="AB83" s="34"/>
      <c r="AC83" s="29">
        <v>0</v>
      </c>
      <c r="AD83" s="26"/>
      <c r="AE83" s="45">
        <v>1026.9473146953067</v>
      </c>
      <c r="AF83" s="33"/>
      <c r="AG83" s="29"/>
      <c r="AH83" s="26"/>
      <c r="AI83" s="29"/>
      <c r="AJ83" s="27"/>
      <c r="AK83" s="29"/>
      <c r="AL83" s="27"/>
      <c r="AM83" s="29" t="str">
        <f t="shared" si="26"/>
        <v/>
      </c>
      <c r="AN83" s="26"/>
      <c r="AO83" s="29" t="str">
        <f t="shared" si="23"/>
        <v/>
      </c>
      <c r="AP83" s="26"/>
      <c r="AQ83" s="26"/>
      <c r="AR83" s="26" t="str">
        <f t="shared" si="27"/>
        <v/>
      </c>
      <c r="AS83" s="26"/>
      <c r="AT83" s="26" t="str">
        <f t="shared" si="28"/>
        <v/>
      </c>
      <c r="AU83" s="29">
        <f t="shared" si="29"/>
        <v>20047.247314695309</v>
      </c>
      <c r="AV83" s="35">
        <f t="shared" si="24"/>
        <v>0.90296151879641418</v>
      </c>
      <c r="AW83" s="29">
        <f t="shared" si="25"/>
        <v>18837.274843772124</v>
      </c>
    </row>
    <row r="84" spans="1:49" s="36" customFormat="1" x14ac:dyDescent="0.25">
      <c r="A84" s="25" t="s">
        <v>82</v>
      </c>
      <c r="B84" s="25" t="s">
        <v>163</v>
      </c>
      <c r="C84" s="47" t="s">
        <v>178</v>
      </c>
      <c r="D84" s="47" t="s">
        <v>111</v>
      </c>
      <c r="E84" s="1" t="s">
        <v>62</v>
      </c>
      <c r="F84" s="25">
        <v>27</v>
      </c>
      <c r="G84" s="25">
        <v>107</v>
      </c>
      <c r="H84" s="25">
        <v>42</v>
      </c>
      <c r="I84" s="26">
        <v>73.69</v>
      </c>
      <c r="J84" s="26">
        <v>38.08</v>
      </c>
      <c r="K84" s="26">
        <f t="shared" si="21"/>
        <v>4.7</v>
      </c>
      <c r="L84" s="26">
        <f t="shared" si="22"/>
        <v>80.623519253872374</v>
      </c>
      <c r="M84" s="27"/>
      <c r="N84" s="28"/>
      <c r="O84" s="29">
        <v>0</v>
      </c>
      <c r="P84" s="30"/>
      <c r="Q84" s="29">
        <v>0</v>
      </c>
      <c r="R84" s="31"/>
      <c r="S84" s="29">
        <v>0</v>
      </c>
      <c r="T84" s="32">
        <v>4.7</v>
      </c>
      <c r="U84" s="29">
        <v>1638.82125</v>
      </c>
      <c r="V84" s="26"/>
      <c r="W84" s="29"/>
      <c r="X84" s="26"/>
      <c r="Y84" s="29"/>
      <c r="Z84" s="33"/>
      <c r="AA84" s="29"/>
      <c r="AB84" s="34"/>
      <c r="AC84" s="29">
        <v>0</v>
      </c>
      <c r="AD84" s="26"/>
      <c r="AE84" s="45">
        <v>80.623519253872374</v>
      </c>
      <c r="AF84" s="33"/>
      <c r="AG84" s="29"/>
      <c r="AH84" s="26"/>
      <c r="AI84" s="29"/>
      <c r="AJ84" s="27"/>
      <c r="AK84" s="29"/>
      <c r="AL84" s="27"/>
      <c r="AM84" s="29" t="str">
        <f t="shared" si="26"/>
        <v/>
      </c>
      <c r="AN84" s="26"/>
      <c r="AO84" s="29" t="str">
        <f t="shared" si="23"/>
        <v/>
      </c>
      <c r="AP84" s="26"/>
      <c r="AQ84" s="26"/>
      <c r="AR84" s="26" t="str">
        <f t="shared" si="27"/>
        <v/>
      </c>
      <c r="AS84" s="26"/>
      <c r="AT84" s="26" t="str">
        <f t="shared" si="28"/>
        <v/>
      </c>
      <c r="AU84" s="29">
        <f t="shared" si="29"/>
        <v>1719.4447692538724</v>
      </c>
      <c r="AV84" s="35">
        <f t="shared" si="24"/>
        <v>7.7446665667356931E-2</v>
      </c>
      <c r="AW84" s="29">
        <f t="shared" si="25"/>
        <v>1615.6658911160748</v>
      </c>
    </row>
    <row r="85" spans="1:49" s="36" customFormat="1" x14ac:dyDescent="0.25">
      <c r="A85" s="25" t="s">
        <v>83</v>
      </c>
      <c r="B85" s="25" t="s">
        <v>164</v>
      </c>
      <c r="C85" s="47" t="s">
        <v>179</v>
      </c>
      <c r="D85" s="47" t="s">
        <v>180</v>
      </c>
      <c r="E85" s="1" t="s">
        <v>53</v>
      </c>
      <c r="F85" s="25">
        <v>27</v>
      </c>
      <c r="G85" s="25">
        <v>107</v>
      </c>
      <c r="H85" s="25">
        <v>42</v>
      </c>
      <c r="I85" s="26">
        <v>6.31</v>
      </c>
      <c r="J85" s="26">
        <v>0.04</v>
      </c>
      <c r="K85" s="26">
        <f t="shared" si="21"/>
        <v>0.04</v>
      </c>
      <c r="L85" s="26">
        <f t="shared" si="22"/>
        <v>0.93787226385892231</v>
      </c>
      <c r="M85" s="27"/>
      <c r="N85" s="28"/>
      <c r="O85" s="29">
        <v>0</v>
      </c>
      <c r="P85" s="30"/>
      <c r="Q85" s="29">
        <v>0</v>
      </c>
      <c r="R85" s="31"/>
      <c r="S85" s="29">
        <v>0</v>
      </c>
      <c r="T85" s="32">
        <v>0.04</v>
      </c>
      <c r="U85" s="29">
        <v>4.8449999999999989</v>
      </c>
      <c r="V85" s="26"/>
      <c r="W85" s="29"/>
      <c r="X85" s="26"/>
      <c r="Y85" s="29"/>
      <c r="Z85" s="33"/>
      <c r="AA85" s="29"/>
      <c r="AB85" s="34"/>
      <c r="AC85" s="29">
        <v>0</v>
      </c>
      <c r="AD85" s="26"/>
      <c r="AE85" s="45">
        <v>0.93787226385892231</v>
      </c>
      <c r="AF85" s="33"/>
      <c r="AG85" s="29"/>
      <c r="AH85" s="26"/>
      <c r="AI85" s="29"/>
      <c r="AJ85" s="27"/>
      <c r="AK85" s="29"/>
      <c r="AL85" s="27"/>
      <c r="AM85" s="29" t="str">
        <f t="shared" si="26"/>
        <v/>
      </c>
      <c r="AN85" s="26"/>
      <c r="AO85" s="29" t="str">
        <f t="shared" si="23"/>
        <v/>
      </c>
      <c r="AP85" s="26"/>
      <c r="AQ85" s="26"/>
      <c r="AR85" s="26" t="str">
        <f t="shared" si="27"/>
        <v/>
      </c>
      <c r="AS85" s="26"/>
      <c r="AT85" s="26" t="str">
        <f t="shared" si="28"/>
        <v/>
      </c>
      <c r="AU85" s="29">
        <f t="shared" si="29"/>
        <v>5.7828722638589216</v>
      </c>
      <c r="AV85" s="35">
        <f t="shared" si="24"/>
        <v>2.6047023017230001E-4</v>
      </c>
      <c r="AW85" s="29">
        <f t="shared" si="25"/>
        <v>5.4338409912709196</v>
      </c>
    </row>
    <row r="86" spans="1:49" s="36" customFormat="1" x14ac:dyDescent="0.25">
      <c r="A86" s="25" t="s">
        <v>83</v>
      </c>
      <c r="B86" s="25" t="s">
        <v>164</v>
      </c>
      <c r="C86" s="47" t="s">
        <v>179</v>
      </c>
      <c r="D86" s="47" t="s">
        <v>180</v>
      </c>
      <c r="E86" s="1" t="s">
        <v>58</v>
      </c>
      <c r="F86" s="25">
        <v>27</v>
      </c>
      <c r="G86" s="25">
        <v>107</v>
      </c>
      <c r="H86" s="25">
        <v>42</v>
      </c>
      <c r="I86" s="26">
        <v>6.31</v>
      </c>
      <c r="J86" s="26">
        <v>5.87</v>
      </c>
      <c r="K86" s="26">
        <f t="shared" si="21"/>
        <v>3.9899999999999998</v>
      </c>
      <c r="L86" s="26">
        <f t="shared" si="22"/>
        <v>78.894096902658845</v>
      </c>
      <c r="M86" s="27"/>
      <c r="N86" s="28"/>
      <c r="O86" s="29">
        <v>0</v>
      </c>
      <c r="P86" s="30"/>
      <c r="Q86" s="29">
        <v>0</v>
      </c>
      <c r="R86" s="31">
        <v>0.17</v>
      </c>
      <c r="S86" s="29">
        <v>150.70500000000004</v>
      </c>
      <c r="T86" s="32">
        <v>3.82</v>
      </c>
      <c r="U86" s="29">
        <v>1099.8150000000001</v>
      </c>
      <c r="V86" s="26"/>
      <c r="W86" s="29"/>
      <c r="X86" s="26"/>
      <c r="Y86" s="29"/>
      <c r="Z86" s="33"/>
      <c r="AA86" s="29"/>
      <c r="AB86" s="34"/>
      <c r="AC86" s="29">
        <v>0</v>
      </c>
      <c r="AD86" s="26"/>
      <c r="AE86" s="45">
        <v>78.894096902658845</v>
      </c>
      <c r="AF86" s="33"/>
      <c r="AG86" s="29"/>
      <c r="AH86" s="26"/>
      <c r="AI86" s="29"/>
      <c r="AJ86" s="27"/>
      <c r="AK86" s="29"/>
      <c r="AL86" s="27"/>
      <c r="AM86" s="29" t="str">
        <f t="shared" si="26"/>
        <v/>
      </c>
      <c r="AN86" s="26"/>
      <c r="AO86" s="29" t="str">
        <f t="shared" si="23"/>
        <v/>
      </c>
      <c r="AP86" s="26"/>
      <c r="AQ86" s="26"/>
      <c r="AR86" s="26" t="str">
        <f t="shared" si="27"/>
        <v/>
      </c>
      <c r="AS86" s="26"/>
      <c r="AT86" s="26" t="str">
        <f t="shared" si="28"/>
        <v/>
      </c>
      <c r="AU86" s="29">
        <f t="shared" si="29"/>
        <v>1329.4140969026589</v>
      </c>
      <c r="AV86" s="35">
        <f t="shared" si="24"/>
        <v>5.9879032427990621E-2</v>
      </c>
      <c r="AW86" s="29">
        <f t="shared" si="25"/>
        <v>1249.1759258231662</v>
      </c>
    </row>
    <row r="87" spans="1:49" s="36" customFormat="1" x14ac:dyDescent="0.25">
      <c r="A87" s="25" t="s">
        <v>84</v>
      </c>
      <c r="B87" s="47" t="s">
        <v>181</v>
      </c>
      <c r="C87" s="47" t="s">
        <v>182</v>
      </c>
      <c r="D87" s="47" t="s">
        <v>183</v>
      </c>
      <c r="E87" s="1" t="s">
        <v>56</v>
      </c>
      <c r="F87" s="25">
        <v>27</v>
      </c>
      <c r="G87" s="25">
        <v>107</v>
      </c>
      <c r="H87" s="25">
        <v>42</v>
      </c>
      <c r="I87" s="26">
        <v>40</v>
      </c>
      <c r="J87" s="26">
        <v>19.940000000000001</v>
      </c>
      <c r="K87" s="26">
        <f t="shared" si="21"/>
        <v>19.940000000000001</v>
      </c>
      <c r="L87" s="26">
        <f t="shared" si="22"/>
        <v>2008.8838123965418</v>
      </c>
      <c r="M87" s="27"/>
      <c r="N87" s="28">
        <v>3.43</v>
      </c>
      <c r="O87" s="29">
        <v>7263.4575000000004</v>
      </c>
      <c r="P87" s="30">
        <v>16.510000000000002</v>
      </c>
      <c r="Q87" s="29">
        <v>16303.387500000019</v>
      </c>
      <c r="R87" s="31"/>
      <c r="S87" s="29">
        <v>0</v>
      </c>
      <c r="T87" s="32"/>
      <c r="U87" s="29">
        <v>0</v>
      </c>
      <c r="V87" s="26"/>
      <c r="W87" s="29"/>
      <c r="X87" s="26"/>
      <c r="Y87" s="29"/>
      <c r="Z87" s="33"/>
      <c r="AA87" s="29"/>
      <c r="AB87" s="34"/>
      <c r="AC87" s="29">
        <v>0</v>
      </c>
      <c r="AD87" s="26"/>
      <c r="AE87" s="45">
        <v>2008.8838123965418</v>
      </c>
      <c r="AF87" s="33"/>
      <c r="AG87" s="29"/>
      <c r="AH87" s="26"/>
      <c r="AI87" s="29"/>
      <c r="AJ87" s="27"/>
      <c r="AK87" s="29"/>
      <c r="AL87" s="27"/>
      <c r="AM87" s="29" t="str">
        <f t="shared" si="26"/>
        <v/>
      </c>
      <c r="AN87" s="26"/>
      <c r="AO87" s="29" t="str">
        <f t="shared" si="23"/>
        <v/>
      </c>
      <c r="AP87" s="26"/>
      <c r="AQ87" s="26">
        <v>5.33</v>
      </c>
      <c r="AR87" s="26">
        <f t="shared" si="27"/>
        <v>3123.38</v>
      </c>
      <c r="AS87" s="26"/>
      <c r="AT87" s="26" t="str">
        <f t="shared" si="28"/>
        <v/>
      </c>
      <c r="AU87" s="29">
        <f t="shared" si="29"/>
        <v>25575.728812396563</v>
      </c>
      <c r="AV87" s="35">
        <f t="shared" si="24"/>
        <v>1.151973563763949</v>
      </c>
      <c r="AW87" s="29">
        <f t="shared" si="25"/>
        <v>24032.079088271479</v>
      </c>
    </row>
    <row r="88" spans="1:49" s="36" customFormat="1" x14ac:dyDescent="0.25">
      <c r="A88" s="25" t="s">
        <v>84</v>
      </c>
      <c r="B88" s="47" t="s">
        <v>181</v>
      </c>
      <c r="C88" s="47" t="s">
        <v>182</v>
      </c>
      <c r="D88" s="47" t="s">
        <v>183</v>
      </c>
      <c r="E88" s="1" t="s">
        <v>44</v>
      </c>
      <c r="F88" s="25">
        <v>27</v>
      </c>
      <c r="G88" s="25">
        <v>107</v>
      </c>
      <c r="H88" s="25">
        <v>42</v>
      </c>
      <c r="I88" s="26">
        <v>40</v>
      </c>
      <c r="J88" s="26">
        <v>19.43</v>
      </c>
      <c r="K88" s="26">
        <f t="shared" si="21"/>
        <v>19.420000000000002</v>
      </c>
      <c r="L88" s="26">
        <f t="shared" si="22"/>
        <v>1469.6719701306301</v>
      </c>
      <c r="M88" s="27"/>
      <c r="N88" s="28">
        <v>4.42</v>
      </c>
      <c r="O88" s="29">
        <v>12046.71</v>
      </c>
      <c r="P88" s="30">
        <v>14.11</v>
      </c>
      <c r="Q88" s="29">
        <v>26855.399999999994</v>
      </c>
      <c r="R88" s="31">
        <v>0.89</v>
      </c>
      <c r="S88" s="29">
        <v>395.97</v>
      </c>
      <c r="T88" s="32"/>
      <c r="U88" s="29">
        <v>0</v>
      </c>
      <c r="V88" s="26"/>
      <c r="W88" s="29"/>
      <c r="X88" s="26"/>
      <c r="Y88" s="29"/>
      <c r="Z88" s="33"/>
      <c r="AA88" s="29"/>
      <c r="AB88" s="34"/>
      <c r="AC88" s="29">
        <v>0</v>
      </c>
      <c r="AD88" s="26"/>
      <c r="AE88" s="45">
        <v>1469.6719701306301</v>
      </c>
      <c r="AF88" s="33"/>
      <c r="AG88" s="29"/>
      <c r="AH88" s="26"/>
      <c r="AI88" s="29"/>
      <c r="AJ88" s="27"/>
      <c r="AK88" s="29"/>
      <c r="AL88" s="27"/>
      <c r="AM88" s="29" t="str">
        <f t="shared" si="26"/>
        <v/>
      </c>
      <c r="AN88" s="26"/>
      <c r="AO88" s="29" t="str">
        <f t="shared" si="23"/>
        <v/>
      </c>
      <c r="AP88" s="26"/>
      <c r="AQ88" s="26">
        <v>3.3</v>
      </c>
      <c r="AR88" s="26">
        <f t="shared" si="27"/>
        <v>1933.8</v>
      </c>
      <c r="AS88" s="26"/>
      <c r="AT88" s="26" t="str">
        <f t="shared" si="28"/>
        <v/>
      </c>
      <c r="AU88" s="29">
        <f t="shared" si="29"/>
        <v>40767.751970130623</v>
      </c>
      <c r="AV88" s="35">
        <f t="shared" si="24"/>
        <v>1.8362476732593818</v>
      </c>
      <c r="AW88" s="29">
        <f t="shared" si="25"/>
        <v>38307.171880956805</v>
      </c>
    </row>
    <row r="89" spans="1:49" s="36" customFormat="1" x14ac:dyDescent="0.25">
      <c r="A89" s="25" t="s">
        <v>85</v>
      </c>
      <c r="B89" s="47" t="s">
        <v>181</v>
      </c>
      <c r="C89" s="47" t="s">
        <v>182</v>
      </c>
      <c r="D89" s="47" t="s">
        <v>183</v>
      </c>
      <c r="E89" s="1" t="s">
        <v>45</v>
      </c>
      <c r="F89" s="25">
        <v>27</v>
      </c>
      <c r="G89" s="25">
        <v>107</v>
      </c>
      <c r="H89" s="25">
        <v>42</v>
      </c>
      <c r="I89" s="26">
        <v>120</v>
      </c>
      <c r="J89" s="26">
        <v>40.020000000000003</v>
      </c>
      <c r="K89" s="26">
        <f t="shared" si="21"/>
        <v>32.61</v>
      </c>
      <c r="L89" s="26">
        <f t="shared" si="22"/>
        <v>2013.9506109578049</v>
      </c>
      <c r="M89" s="27"/>
      <c r="N89" s="28"/>
      <c r="O89" s="29">
        <v>0</v>
      </c>
      <c r="P89" s="30">
        <v>12.49</v>
      </c>
      <c r="Q89" s="29">
        <v>13304.456250000003</v>
      </c>
      <c r="R89" s="31">
        <v>14.79</v>
      </c>
      <c r="S89" s="29">
        <v>10853.714999999997</v>
      </c>
      <c r="T89" s="32">
        <v>5.33</v>
      </c>
      <c r="U89" s="29">
        <v>1782.9600000000014</v>
      </c>
      <c r="V89" s="26"/>
      <c r="W89" s="29"/>
      <c r="X89" s="26"/>
      <c r="Y89" s="29"/>
      <c r="Z89" s="33"/>
      <c r="AA89" s="29"/>
      <c r="AB89" s="34"/>
      <c r="AC89" s="29">
        <v>0</v>
      </c>
      <c r="AD89" s="26"/>
      <c r="AE89" s="45">
        <v>2013.9506109578049</v>
      </c>
      <c r="AF89" s="33"/>
      <c r="AG89" s="29"/>
      <c r="AH89" s="26"/>
      <c r="AI89" s="29"/>
      <c r="AJ89" s="27"/>
      <c r="AK89" s="29"/>
      <c r="AL89" s="27"/>
      <c r="AM89" s="29" t="str">
        <f t="shared" si="26"/>
        <v/>
      </c>
      <c r="AN89" s="26"/>
      <c r="AO89" s="29" t="str">
        <f t="shared" si="23"/>
        <v/>
      </c>
      <c r="AP89" s="26"/>
      <c r="AQ89" s="26">
        <v>3.28</v>
      </c>
      <c r="AR89" s="26">
        <f t="shared" si="27"/>
        <v>1922.08</v>
      </c>
      <c r="AS89" s="26"/>
      <c r="AT89" s="26" t="str">
        <f t="shared" si="28"/>
        <v/>
      </c>
      <c r="AU89" s="29">
        <f t="shared" si="29"/>
        <v>27955.081860957805</v>
      </c>
      <c r="AV89" s="35">
        <f t="shared" si="24"/>
        <v>1.2591436010641242</v>
      </c>
      <c r="AW89" s="29">
        <f t="shared" si="25"/>
        <v>26267.823807859997</v>
      </c>
    </row>
    <row r="90" spans="1:49" s="36" customFormat="1" x14ac:dyDescent="0.25">
      <c r="A90" s="25" t="s">
        <v>85</v>
      </c>
      <c r="B90" s="47" t="s">
        <v>181</v>
      </c>
      <c r="C90" s="47" t="s">
        <v>182</v>
      </c>
      <c r="D90" s="47" t="s">
        <v>183</v>
      </c>
      <c r="E90" s="1" t="s">
        <v>56</v>
      </c>
      <c r="F90" s="25">
        <v>27</v>
      </c>
      <c r="G90" s="25">
        <v>107</v>
      </c>
      <c r="H90" s="25">
        <v>42</v>
      </c>
      <c r="I90" s="26">
        <v>120</v>
      </c>
      <c r="J90" s="26">
        <v>18.86</v>
      </c>
      <c r="K90" s="26">
        <f t="shared" si="21"/>
        <v>18.869999999999997</v>
      </c>
      <c r="L90" s="26">
        <f t="shared" si="22"/>
        <v>1199.9279192038375</v>
      </c>
      <c r="M90" s="27"/>
      <c r="N90" s="28">
        <v>1.45</v>
      </c>
      <c r="O90" s="29">
        <v>3951.9749999999999</v>
      </c>
      <c r="P90" s="30">
        <v>13.34</v>
      </c>
      <c r="Q90" s="29">
        <v>28434.09375</v>
      </c>
      <c r="R90" s="31">
        <v>3.97</v>
      </c>
      <c r="S90" s="29">
        <v>4216.7850000000008</v>
      </c>
      <c r="T90" s="32">
        <v>0.11</v>
      </c>
      <c r="U90" s="29">
        <v>32.703750000000014</v>
      </c>
      <c r="V90" s="26"/>
      <c r="W90" s="29"/>
      <c r="X90" s="26"/>
      <c r="Y90" s="29"/>
      <c r="Z90" s="33"/>
      <c r="AA90" s="29"/>
      <c r="AB90" s="34"/>
      <c r="AC90" s="29">
        <v>0</v>
      </c>
      <c r="AD90" s="26"/>
      <c r="AE90" s="45">
        <v>1199.9279192038375</v>
      </c>
      <c r="AF90" s="33"/>
      <c r="AG90" s="29"/>
      <c r="AH90" s="26"/>
      <c r="AI90" s="29"/>
      <c r="AJ90" s="27"/>
      <c r="AK90" s="29"/>
      <c r="AL90" s="27"/>
      <c r="AM90" s="29" t="str">
        <f t="shared" si="26"/>
        <v/>
      </c>
      <c r="AN90" s="26"/>
      <c r="AO90" s="29" t="str">
        <f t="shared" si="23"/>
        <v/>
      </c>
      <c r="AP90" s="26"/>
      <c r="AQ90" s="26"/>
      <c r="AR90" s="26" t="str">
        <f t="shared" si="27"/>
        <v/>
      </c>
      <c r="AS90" s="26"/>
      <c r="AT90" s="26" t="str">
        <f t="shared" si="28"/>
        <v/>
      </c>
      <c r="AU90" s="29">
        <f t="shared" si="29"/>
        <v>37835.48541920384</v>
      </c>
      <c r="AV90" s="35">
        <f t="shared" si="24"/>
        <v>1.7041734878723487</v>
      </c>
      <c r="AW90" s="29">
        <f t="shared" si="25"/>
        <v>35551.88532874683</v>
      </c>
    </row>
    <row r="91" spans="1:49" s="36" customFormat="1" x14ac:dyDescent="0.25">
      <c r="A91" s="25" t="s">
        <v>85</v>
      </c>
      <c r="B91" s="47" t="s">
        <v>181</v>
      </c>
      <c r="C91" s="47" t="s">
        <v>182</v>
      </c>
      <c r="D91" s="47" t="s">
        <v>183</v>
      </c>
      <c r="E91" s="1" t="s">
        <v>44</v>
      </c>
      <c r="F91" s="25">
        <v>27</v>
      </c>
      <c r="G91" s="25">
        <v>107</v>
      </c>
      <c r="H91" s="25">
        <v>42</v>
      </c>
      <c r="I91" s="26">
        <v>120</v>
      </c>
      <c r="J91" s="26">
        <v>18.239999999999998</v>
      </c>
      <c r="K91" s="26">
        <f t="shared" si="21"/>
        <v>10.210000000000001</v>
      </c>
      <c r="L91" s="26">
        <f t="shared" si="22"/>
        <v>595.87658285711552</v>
      </c>
      <c r="M91" s="27"/>
      <c r="N91" s="28">
        <v>2.2999999999999998</v>
      </c>
      <c r="O91" s="29">
        <v>6268.65</v>
      </c>
      <c r="P91" s="30">
        <v>5.08</v>
      </c>
      <c r="Q91" s="29">
        <v>11925.3</v>
      </c>
      <c r="R91" s="31">
        <v>2.83</v>
      </c>
      <c r="S91" s="29">
        <v>3336.1949999999997</v>
      </c>
      <c r="T91" s="32"/>
      <c r="U91" s="29">
        <v>0</v>
      </c>
      <c r="V91" s="26"/>
      <c r="W91" s="29"/>
      <c r="X91" s="26"/>
      <c r="Y91" s="29"/>
      <c r="Z91" s="33"/>
      <c r="AA91" s="29"/>
      <c r="AB91" s="34"/>
      <c r="AC91" s="29">
        <v>0</v>
      </c>
      <c r="AD91" s="26"/>
      <c r="AE91" s="45">
        <v>595.87658285711552</v>
      </c>
      <c r="AF91" s="33"/>
      <c r="AG91" s="29"/>
      <c r="AH91" s="26"/>
      <c r="AI91" s="29"/>
      <c r="AJ91" s="27"/>
      <c r="AK91" s="29"/>
      <c r="AL91" s="27"/>
      <c r="AM91" s="29" t="str">
        <f t="shared" si="26"/>
        <v/>
      </c>
      <c r="AN91" s="26"/>
      <c r="AO91" s="29" t="str">
        <f t="shared" si="23"/>
        <v/>
      </c>
      <c r="AP91" s="26"/>
      <c r="AQ91" s="26"/>
      <c r="AR91" s="26" t="str">
        <f t="shared" si="27"/>
        <v/>
      </c>
      <c r="AS91" s="26"/>
      <c r="AT91" s="26" t="str">
        <f t="shared" si="28"/>
        <v/>
      </c>
      <c r="AU91" s="29">
        <f t="shared" si="29"/>
        <v>22126.021582857113</v>
      </c>
      <c r="AV91" s="35">
        <f t="shared" si="24"/>
        <v>0.99659298554837772</v>
      </c>
      <c r="AW91" s="29">
        <f t="shared" si="25"/>
        <v>20790.582528005692</v>
      </c>
    </row>
    <row r="92" spans="1:49" s="36" customFormat="1" x14ac:dyDescent="0.25">
      <c r="A92" s="25" t="s">
        <v>85</v>
      </c>
      <c r="B92" s="47" t="s">
        <v>181</v>
      </c>
      <c r="C92" s="47" t="s">
        <v>182</v>
      </c>
      <c r="D92" s="47" t="s">
        <v>183</v>
      </c>
      <c r="E92" s="1" t="s">
        <v>46</v>
      </c>
      <c r="F92" s="25">
        <v>27</v>
      </c>
      <c r="G92" s="25">
        <v>107</v>
      </c>
      <c r="H92" s="25">
        <v>42</v>
      </c>
      <c r="I92" s="26">
        <v>120</v>
      </c>
      <c r="J92" s="26">
        <v>39.19</v>
      </c>
      <c r="K92" s="26">
        <f t="shared" si="21"/>
        <v>0.47</v>
      </c>
      <c r="L92" s="26">
        <f t="shared" si="22"/>
        <v>15.362687821441417</v>
      </c>
      <c r="M92" s="27"/>
      <c r="N92" s="28"/>
      <c r="O92" s="29">
        <v>0</v>
      </c>
      <c r="P92" s="30"/>
      <c r="Q92" s="29">
        <v>0</v>
      </c>
      <c r="R92" s="31">
        <v>0.47</v>
      </c>
      <c r="S92" s="29">
        <v>555.54</v>
      </c>
      <c r="T92" s="32"/>
      <c r="U92" s="29">
        <v>0</v>
      </c>
      <c r="V92" s="26"/>
      <c r="W92" s="29"/>
      <c r="X92" s="26"/>
      <c r="Y92" s="29"/>
      <c r="Z92" s="33"/>
      <c r="AA92" s="29"/>
      <c r="AB92" s="34"/>
      <c r="AC92" s="29">
        <v>0</v>
      </c>
      <c r="AD92" s="26"/>
      <c r="AE92" s="45">
        <v>15.362687821441417</v>
      </c>
      <c r="AF92" s="33"/>
      <c r="AG92" s="29"/>
      <c r="AH92" s="26"/>
      <c r="AI92" s="29"/>
      <c r="AJ92" s="27"/>
      <c r="AK92" s="29"/>
      <c r="AL92" s="27"/>
      <c r="AM92" s="29" t="str">
        <f t="shared" si="26"/>
        <v/>
      </c>
      <c r="AN92" s="26"/>
      <c r="AO92" s="29" t="str">
        <f t="shared" si="23"/>
        <v/>
      </c>
      <c r="AP92" s="26"/>
      <c r="AQ92" s="26"/>
      <c r="AR92" s="26" t="str">
        <f t="shared" si="27"/>
        <v/>
      </c>
      <c r="AS92" s="26"/>
      <c r="AT92" s="26" t="str">
        <f t="shared" si="28"/>
        <v/>
      </c>
      <c r="AU92" s="29">
        <f t="shared" si="29"/>
        <v>570.90268782144142</v>
      </c>
      <c r="AV92" s="35">
        <f t="shared" si="24"/>
        <v>2.5714411060431354E-2</v>
      </c>
      <c r="AW92" s="29">
        <f t="shared" si="25"/>
        <v>536.44526207134174</v>
      </c>
    </row>
    <row r="93" spans="1:49" s="36" customFormat="1" x14ac:dyDescent="0.25">
      <c r="A93" s="25" t="s">
        <v>86</v>
      </c>
      <c r="B93" s="25" t="s">
        <v>165</v>
      </c>
      <c r="C93" s="25" t="s">
        <v>128</v>
      </c>
      <c r="D93" s="25" t="s">
        <v>112</v>
      </c>
      <c r="E93" s="1" t="s">
        <v>58</v>
      </c>
      <c r="F93" s="25">
        <v>28</v>
      </c>
      <c r="G93" s="25">
        <v>107</v>
      </c>
      <c r="H93" s="25">
        <v>42</v>
      </c>
      <c r="I93" s="26">
        <v>80</v>
      </c>
      <c r="J93" s="26">
        <v>0.09</v>
      </c>
      <c r="K93" s="26">
        <f t="shared" si="21"/>
        <v>0.09</v>
      </c>
      <c r="L93" s="26">
        <f t="shared" si="22"/>
        <v>3.6008114349815741</v>
      </c>
      <c r="M93" s="27"/>
      <c r="N93" s="28"/>
      <c r="O93" s="29">
        <v>0</v>
      </c>
      <c r="P93" s="30">
        <v>0.01</v>
      </c>
      <c r="Q93" s="29">
        <v>11.737500000000004</v>
      </c>
      <c r="R93" s="31">
        <v>0.05</v>
      </c>
      <c r="S93" s="29">
        <v>41.370000000000005</v>
      </c>
      <c r="T93" s="32">
        <v>0.03</v>
      </c>
      <c r="U93" s="29">
        <v>10.901250000000001</v>
      </c>
      <c r="V93" s="26"/>
      <c r="W93" s="29"/>
      <c r="X93" s="26"/>
      <c r="Y93" s="29"/>
      <c r="Z93" s="33"/>
      <c r="AA93" s="29"/>
      <c r="AB93" s="34"/>
      <c r="AC93" s="29">
        <v>0</v>
      </c>
      <c r="AD93" s="26"/>
      <c r="AE93" s="45">
        <v>3.6008114349815741</v>
      </c>
      <c r="AF93" s="33"/>
      <c r="AG93" s="29"/>
      <c r="AH93" s="26"/>
      <c r="AI93" s="29"/>
      <c r="AJ93" s="27"/>
      <c r="AK93" s="29"/>
      <c r="AL93" s="27"/>
      <c r="AM93" s="29" t="str">
        <f t="shared" si="26"/>
        <v/>
      </c>
      <c r="AN93" s="26"/>
      <c r="AO93" s="29" t="str">
        <f t="shared" ref="AO93:AO102" si="30">IF(AN93&gt;0,AN93*$AO$1,"")</f>
        <v/>
      </c>
      <c r="AP93" s="26"/>
      <c r="AQ93" s="26"/>
      <c r="AR93" s="26" t="str">
        <f t="shared" si="27"/>
        <v/>
      </c>
      <c r="AS93" s="26"/>
      <c r="AT93" s="26" t="str">
        <f t="shared" si="28"/>
        <v/>
      </c>
      <c r="AU93" s="29">
        <f t="shared" si="29"/>
        <v>67.609561434981586</v>
      </c>
      <c r="AV93" s="35">
        <f t="shared" si="24"/>
        <v>3.0452476252806832E-3</v>
      </c>
      <c r="AW93" s="29">
        <f t="shared" si="25"/>
        <v>63.528916006541579</v>
      </c>
    </row>
    <row r="94" spans="1:49" s="36" customFormat="1" x14ac:dyDescent="0.25">
      <c r="A94" s="25" t="s">
        <v>86</v>
      </c>
      <c r="B94" s="25" t="s">
        <v>165</v>
      </c>
      <c r="C94" s="25" t="s">
        <v>128</v>
      </c>
      <c r="D94" s="25" t="s">
        <v>112</v>
      </c>
      <c r="E94" s="1" t="s">
        <v>53</v>
      </c>
      <c r="F94" s="25">
        <v>28</v>
      </c>
      <c r="G94" s="25">
        <v>107</v>
      </c>
      <c r="H94" s="25">
        <v>42</v>
      </c>
      <c r="I94" s="26">
        <v>80</v>
      </c>
      <c r="J94" s="26">
        <v>38.92</v>
      </c>
      <c r="K94" s="26">
        <f t="shared" ref="K94:K109" si="31">SUM(N94,P94,R94,T94,V94,X94,Z94,AB94,AF94,AH94)</f>
        <v>38.92</v>
      </c>
      <c r="L94" s="26">
        <f t="shared" ref="L94:L109" si="32">SUM(M94,AJ94,AL94,AD94,AE94,AN94,AP94)</f>
        <v>2621.4188276501673</v>
      </c>
      <c r="M94" s="27"/>
      <c r="N94" s="28"/>
      <c r="O94" s="29">
        <v>0</v>
      </c>
      <c r="P94" s="30">
        <v>23.51</v>
      </c>
      <c r="Q94" s="29">
        <v>36532.968750000015</v>
      </c>
      <c r="R94" s="31">
        <v>11.59</v>
      </c>
      <c r="S94" s="29">
        <v>8935.9199999999983</v>
      </c>
      <c r="T94" s="32">
        <v>3.82</v>
      </c>
      <c r="U94" s="29">
        <v>1216.0949999999998</v>
      </c>
      <c r="V94" s="26"/>
      <c r="W94" s="29"/>
      <c r="X94" s="26"/>
      <c r="Y94" s="29"/>
      <c r="Z94" s="33"/>
      <c r="AA94" s="29"/>
      <c r="AB94" s="34"/>
      <c r="AC94" s="29">
        <v>0</v>
      </c>
      <c r="AD94" s="26"/>
      <c r="AE94" s="45">
        <v>2621.4188276501673</v>
      </c>
      <c r="AF94" s="33"/>
      <c r="AG94" s="29"/>
      <c r="AH94" s="26"/>
      <c r="AI94" s="29"/>
      <c r="AJ94" s="27"/>
      <c r="AK94" s="29"/>
      <c r="AL94" s="27"/>
      <c r="AM94" s="29" t="str">
        <f t="shared" si="26"/>
        <v/>
      </c>
      <c r="AN94" s="26"/>
      <c r="AO94" s="29" t="str">
        <f t="shared" si="30"/>
        <v/>
      </c>
      <c r="AP94" s="26"/>
      <c r="AQ94" s="26">
        <v>2.5</v>
      </c>
      <c r="AR94" s="26">
        <f t="shared" si="27"/>
        <v>1465</v>
      </c>
      <c r="AS94" s="26"/>
      <c r="AT94" s="26" t="str">
        <f t="shared" si="28"/>
        <v/>
      </c>
      <c r="AU94" s="29">
        <f t="shared" si="29"/>
        <v>49306.40257765018</v>
      </c>
      <c r="AV94" s="35">
        <f t="shared" si="24"/>
        <v>2.2208427650446785</v>
      </c>
      <c r="AW94" s="29">
        <f t="shared" si="25"/>
        <v>46330.463346557823</v>
      </c>
    </row>
    <row r="95" spans="1:49" s="36" customFormat="1" x14ac:dyDescent="0.25">
      <c r="A95" s="25" t="s">
        <v>86</v>
      </c>
      <c r="B95" s="25" t="s">
        <v>165</v>
      </c>
      <c r="C95" s="25" t="s">
        <v>128</v>
      </c>
      <c r="D95" s="25" t="s">
        <v>112</v>
      </c>
      <c r="E95" s="1" t="s">
        <v>51</v>
      </c>
      <c r="F95" s="25">
        <v>28</v>
      </c>
      <c r="G95" s="25">
        <v>107</v>
      </c>
      <c r="H95" s="25">
        <v>42</v>
      </c>
      <c r="I95" s="26">
        <v>80</v>
      </c>
      <c r="J95" s="26">
        <v>37.92</v>
      </c>
      <c r="K95" s="26">
        <f t="shared" si="31"/>
        <v>36.010000000000005</v>
      </c>
      <c r="L95" s="26">
        <f>SUM(M95,AJ95,AL95,AD95,AN95,AP95)</f>
        <v>0</v>
      </c>
      <c r="M95" s="27"/>
      <c r="N95" s="28">
        <v>7.73</v>
      </c>
      <c r="O95" s="29">
        <v>15153.780000000002</v>
      </c>
      <c r="P95" s="30">
        <v>23.53</v>
      </c>
      <c r="Q95" s="29">
        <v>41298.393750000003</v>
      </c>
      <c r="R95" s="31">
        <v>4.75</v>
      </c>
      <c r="S95" s="29">
        <v>4210.875</v>
      </c>
      <c r="T95" s="32"/>
      <c r="U95" s="29">
        <v>0</v>
      </c>
      <c r="V95" s="26"/>
      <c r="W95" s="29"/>
      <c r="X95" s="26"/>
      <c r="Y95" s="29"/>
      <c r="Z95" s="33"/>
      <c r="AA95" s="29"/>
      <c r="AB95" s="34"/>
      <c r="AC95" s="29">
        <v>0</v>
      </c>
      <c r="AD95" s="26"/>
      <c r="AE95" s="45">
        <v>2853.1761690015828</v>
      </c>
      <c r="AF95" s="33"/>
      <c r="AG95" s="29"/>
      <c r="AH95" s="26"/>
      <c r="AI95" s="29"/>
      <c r="AJ95" s="27"/>
      <c r="AK95" s="29"/>
      <c r="AL95" s="27"/>
      <c r="AM95" s="29" t="str">
        <f t="shared" si="26"/>
        <v/>
      </c>
      <c r="AN95" s="26"/>
      <c r="AO95" s="29" t="str">
        <f t="shared" si="30"/>
        <v/>
      </c>
      <c r="AP95" s="26"/>
      <c r="AQ95" s="26">
        <v>4.13</v>
      </c>
      <c r="AR95" s="26">
        <f t="shared" si="27"/>
        <v>2420.1799999999998</v>
      </c>
      <c r="AS95" s="26"/>
      <c r="AT95" s="26" t="str">
        <f t="shared" si="28"/>
        <v/>
      </c>
      <c r="AU95" s="29">
        <f t="shared" si="29"/>
        <v>63516.224919001586</v>
      </c>
      <c r="AV95" s="35">
        <f t="shared" si="24"/>
        <v>2.8608769084738555</v>
      </c>
      <c r="AW95" s="29">
        <f t="shared" si="25"/>
        <v>59682.637075117331</v>
      </c>
    </row>
    <row r="96" spans="1:49" s="36" customFormat="1" x14ac:dyDescent="0.25">
      <c r="A96" s="25" t="s">
        <v>87</v>
      </c>
      <c r="B96" s="25" t="s">
        <v>165</v>
      </c>
      <c r="C96" s="25" t="s">
        <v>128</v>
      </c>
      <c r="D96" s="25" t="s">
        <v>112</v>
      </c>
      <c r="E96" s="1" t="s">
        <v>57</v>
      </c>
      <c r="F96" s="25">
        <v>28</v>
      </c>
      <c r="G96" s="25">
        <v>107</v>
      </c>
      <c r="H96" s="25">
        <v>42</v>
      </c>
      <c r="I96" s="26">
        <v>80</v>
      </c>
      <c r="J96" s="26">
        <v>0.21</v>
      </c>
      <c r="K96" s="26">
        <f t="shared" si="31"/>
        <v>0.05</v>
      </c>
      <c r="L96" s="26">
        <f t="shared" si="32"/>
        <v>0.83738594987403803</v>
      </c>
      <c r="M96" s="27"/>
      <c r="N96" s="28"/>
      <c r="O96" s="29">
        <v>0</v>
      </c>
      <c r="P96" s="30"/>
      <c r="Q96" s="29">
        <v>0</v>
      </c>
      <c r="R96" s="31"/>
      <c r="S96" s="29">
        <v>0</v>
      </c>
      <c r="T96" s="32">
        <v>0.05</v>
      </c>
      <c r="U96" s="29">
        <v>18.168750000000003</v>
      </c>
      <c r="V96" s="26"/>
      <c r="W96" s="29"/>
      <c r="X96" s="26"/>
      <c r="Y96" s="29"/>
      <c r="Z96" s="33"/>
      <c r="AA96" s="29"/>
      <c r="AB96" s="34"/>
      <c r="AC96" s="29">
        <v>0</v>
      </c>
      <c r="AD96" s="26"/>
      <c r="AE96" s="45">
        <v>0.83738594987403803</v>
      </c>
      <c r="AF96" s="33"/>
      <c r="AG96" s="29"/>
      <c r="AH96" s="26"/>
      <c r="AI96" s="29"/>
      <c r="AJ96" s="27"/>
      <c r="AK96" s="29"/>
      <c r="AL96" s="27"/>
      <c r="AM96" s="29" t="str">
        <f t="shared" si="26"/>
        <v/>
      </c>
      <c r="AN96" s="26"/>
      <c r="AO96" s="29" t="str">
        <f t="shared" si="30"/>
        <v/>
      </c>
      <c r="AP96" s="26"/>
      <c r="AQ96" s="26"/>
      <c r="AR96" s="26" t="str">
        <f t="shared" si="27"/>
        <v/>
      </c>
      <c r="AS96" s="26"/>
      <c r="AT96" s="26" t="str">
        <f t="shared" si="28"/>
        <v/>
      </c>
      <c r="AU96" s="29">
        <f t="shared" si="29"/>
        <v>19.006135949874039</v>
      </c>
      <c r="AV96" s="35">
        <f t="shared" si="24"/>
        <v>8.5606812318662841E-4</v>
      </c>
      <c r="AW96" s="29">
        <f t="shared" si="25"/>
        <v>17.859000838655376</v>
      </c>
    </row>
    <row r="97" spans="1:49" s="36" customFormat="1" x14ac:dyDescent="0.25">
      <c r="A97" s="25" t="s">
        <v>87</v>
      </c>
      <c r="B97" s="25" t="s">
        <v>165</v>
      </c>
      <c r="C97" s="25" t="s">
        <v>128</v>
      </c>
      <c r="D97" s="25" t="s">
        <v>112</v>
      </c>
      <c r="E97" s="1" t="s">
        <v>54</v>
      </c>
      <c r="F97" s="25">
        <v>28</v>
      </c>
      <c r="G97" s="25">
        <v>107</v>
      </c>
      <c r="H97" s="25">
        <v>42</v>
      </c>
      <c r="I97" s="26">
        <v>80</v>
      </c>
      <c r="J97" s="26">
        <v>39.92</v>
      </c>
      <c r="K97" s="26">
        <f t="shared" si="31"/>
        <v>10.209999999999999</v>
      </c>
      <c r="L97" s="26">
        <f t="shared" si="32"/>
        <v>344.3828790904879</v>
      </c>
      <c r="M97" s="27"/>
      <c r="N97" s="28"/>
      <c r="O97" s="29">
        <v>0</v>
      </c>
      <c r="P97" s="30">
        <v>0.33</v>
      </c>
      <c r="Q97" s="29">
        <v>581.00625000000014</v>
      </c>
      <c r="R97" s="31">
        <v>6.31</v>
      </c>
      <c r="S97" s="29">
        <v>5593.8149999999987</v>
      </c>
      <c r="T97" s="32">
        <v>3.57</v>
      </c>
      <c r="U97" s="29">
        <v>1297.2487499999997</v>
      </c>
      <c r="V97" s="26"/>
      <c r="W97" s="29"/>
      <c r="X97" s="26"/>
      <c r="Y97" s="29"/>
      <c r="Z97" s="33"/>
      <c r="AA97" s="29"/>
      <c r="AB97" s="34"/>
      <c r="AC97" s="29">
        <v>0</v>
      </c>
      <c r="AD97" s="26"/>
      <c r="AE97" s="45">
        <v>344.3828790904879</v>
      </c>
      <c r="AF97" s="33"/>
      <c r="AG97" s="29"/>
      <c r="AH97" s="26"/>
      <c r="AI97" s="29"/>
      <c r="AJ97" s="27"/>
      <c r="AK97" s="29"/>
      <c r="AL97" s="27"/>
      <c r="AM97" s="29" t="str">
        <f t="shared" si="26"/>
        <v/>
      </c>
      <c r="AN97" s="26"/>
      <c r="AO97" s="29" t="str">
        <f t="shared" si="30"/>
        <v/>
      </c>
      <c r="AP97" s="26"/>
      <c r="AQ97" s="26"/>
      <c r="AR97" s="26" t="str">
        <f t="shared" si="27"/>
        <v/>
      </c>
      <c r="AS97" s="26"/>
      <c r="AT97" s="26" t="str">
        <f t="shared" si="28"/>
        <v/>
      </c>
      <c r="AU97" s="29">
        <f t="shared" si="29"/>
        <v>7816.4528790904869</v>
      </c>
      <c r="AV97" s="35">
        <f t="shared" si="24"/>
        <v>0.35206609927590554</v>
      </c>
      <c r="AW97" s="29">
        <f t="shared" si="25"/>
        <v>7344.6827325210397</v>
      </c>
    </row>
    <row r="98" spans="1:49" s="36" customFormat="1" x14ac:dyDescent="0.25">
      <c r="A98" s="25" t="s">
        <v>87</v>
      </c>
      <c r="B98" s="25" t="s">
        <v>165</v>
      </c>
      <c r="C98" s="25" t="s">
        <v>128</v>
      </c>
      <c r="D98" s="25" t="s">
        <v>112</v>
      </c>
      <c r="E98" s="1" t="s">
        <v>52</v>
      </c>
      <c r="F98" s="25">
        <v>28</v>
      </c>
      <c r="G98" s="25">
        <v>107</v>
      </c>
      <c r="H98" s="25">
        <v>42</v>
      </c>
      <c r="I98" s="26">
        <v>80</v>
      </c>
      <c r="J98" s="26">
        <v>38.979999999999997</v>
      </c>
      <c r="K98" s="26">
        <f t="shared" si="31"/>
        <v>1.49</v>
      </c>
      <c r="L98" s="26">
        <f t="shared" si="32"/>
        <v>60.87859804562882</v>
      </c>
      <c r="M98" s="27"/>
      <c r="N98" s="28"/>
      <c r="O98" s="29">
        <v>0</v>
      </c>
      <c r="P98" s="30"/>
      <c r="Q98" s="29">
        <v>0</v>
      </c>
      <c r="R98" s="31">
        <v>1.49</v>
      </c>
      <c r="S98" s="29">
        <v>1320.8850000000002</v>
      </c>
      <c r="T98" s="32"/>
      <c r="U98" s="29">
        <v>0</v>
      </c>
      <c r="V98" s="26"/>
      <c r="W98" s="29"/>
      <c r="X98" s="26"/>
      <c r="Y98" s="29"/>
      <c r="Z98" s="33"/>
      <c r="AA98" s="29"/>
      <c r="AB98" s="34"/>
      <c r="AC98" s="29">
        <v>0</v>
      </c>
      <c r="AD98" s="26"/>
      <c r="AE98" s="45">
        <v>60.87859804562882</v>
      </c>
      <c r="AF98" s="33"/>
      <c r="AG98" s="29"/>
      <c r="AH98" s="26"/>
      <c r="AI98" s="29"/>
      <c r="AJ98" s="27"/>
      <c r="AK98" s="29"/>
      <c r="AL98" s="27"/>
      <c r="AM98" s="29" t="str">
        <f t="shared" si="26"/>
        <v/>
      </c>
      <c r="AN98" s="26"/>
      <c r="AO98" s="29" t="str">
        <f t="shared" si="30"/>
        <v/>
      </c>
      <c r="AP98" s="26"/>
      <c r="AQ98" s="26">
        <v>2.4300000000000002</v>
      </c>
      <c r="AR98" s="26">
        <f t="shared" si="27"/>
        <v>1423.98</v>
      </c>
      <c r="AS98" s="26"/>
      <c r="AT98" s="26" t="str">
        <f t="shared" si="28"/>
        <v/>
      </c>
      <c r="AU98" s="29">
        <f t="shared" si="29"/>
        <v>1381.7635980456291</v>
      </c>
      <c r="AV98" s="35">
        <f t="shared" si="24"/>
        <v>6.2236941437555274E-2</v>
      </c>
      <c r="AW98" s="29">
        <f t="shared" si="25"/>
        <v>1298.3658183547773</v>
      </c>
    </row>
    <row r="99" spans="1:49" s="36" customFormat="1" x14ac:dyDescent="0.25">
      <c r="A99" s="25" t="s">
        <v>88</v>
      </c>
      <c r="B99" s="25" t="s">
        <v>166</v>
      </c>
      <c r="C99" s="25" t="s">
        <v>129</v>
      </c>
      <c r="D99" s="25" t="s">
        <v>113</v>
      </c>
      <c r="E99" s="1" t="s">
        <v>57</v>
      </c>
      <c r="F99" s="25">
        <v>28</v>
      </c>
      <c r="G99" s="25">
        <v>107</v>
      </c>
      <c r="H99" s="25">
        <v>42</v>
      </c>
      <c r="I99" s="26">
        <v>146.97999999999999</v>
      </c>
      <c r="J99" s="26">
        <v>39.74</v>
      </c>
      <c r="K99" s="26">
        <f t="shared" si="31"/>
        <v>2.38</v>
      </c>
      <c r="L99" s="26">
        <f t="shared" si="32"/>
        <v>39.859571214004191</v>
      </c>
      <c r="M99" s="27"/>
      <c r="N99" s="28"/>
      <c r="O99" s="29">
        <v>0</v>
      </c>
      <c r="P99" s="30"/>
      <c r="Q99" s="29">
        <v>0</v>
      </c>
      <c r="R99" s="31"/>
      <c r="S99" s="29">
        <v>0</v>
      </c>
      <c r="T99" s="32">
        <v>2.38</v>
      </c>
      <c r="U99" s="29">
        <v>864.83249999999975</v>
      </c>
      <c r="V99" s="26"/>
      <c r="W99" s="29"/>
      <c r="X99" s="26"/>
      <c r="Y99" s="29"/>
      <c r="Z99" s="33"/>
      <c r="AA99" s="29"/>
      <c r="AB99" s="34"/>
      <c r="AC99" s="29">
        <v>0</v>
      </c>
      <c r="AD99" s="26"/>
      <c r="AE99" s="45">
        <v>39.859571214004191</v>
      </c>
      <c r="AF99" s="33"/>
      <c r="AG99" s="29"/>
      <c r="AH99" s="26"/>
      <c r="AI99" s="29"/>
      <c r="AJ99" s="27"/>
      <c r="AK99" s="29"/>
      <c r="AL99" s="27"/>
      <c r="AM99" s="29" t="str">
        <f t="shared" si="26"/>
        <v/>
      </c>
      <c r="AN99" s="26"/>
      <c r="AO99" s="29" t="str">
        <f t="shared" si="30"/>
        <v/>
      </c>
      <c r="AP99" s="26"/>
      <c r="AQ99" s="26"/>
      <c r="AR99" s="26" t="str">
        <f t="shared" si="27"/>
        <v/>
      </c>
      <c r="AS99" s="26"/>
      <c r="AT99" s="26" t="str">
        <f t="shared" si="28"/>
        <v/>
      </c>
      <c r="AU99" s="29">
        <f t="shared" si="29"/>
        <v>904.69207121400393</v>
      </c>
      <c r="AV99" s="35">
        <f t="shared" si="24"/>
        <v>4.0748842663683497E-2</v>
      </c>
      <c r="AW99" s="29">
        <f t="shared" si="25"/>
        <v>850.08843991999549</v>
      </c>
    </row>
    <row r="100" spans="1:49" s="36" customFormat="1" x14ac:dyDescent="0.25">
      <c r="A100" s="25" t="s">
        <v>88</v>
      </c>
      <c r="B100" s="25" t="s">
        <v>166</v>
      </c>
      <c r="C100" s="25" t="s">
        <v>129</v>
      </c>
      <c r="D100" s="25" t="s">
        <v>113</v>
      </c>
      <c r="E100" s="1" t="s">
        <v>58</v>
      </c>
      <c r="F100" s="25">
        <v>28</v>
      </c>
      <c r="G100" s="25">
        <v>107</v>
      </c>
      <c r="H100" s="25">
        <v>42</v>
      </c>
      <c r="I100" s="26">
        <v>146.97999999999999</v>
      </c>
      <c r="J100" s="26">
        <v>39.520000000000003</v>
      </c>
      <c r="K100" s="26">
        <f t="shared" si="31"/>
        <v>24.35</v>
      </c>
      <c r="L100" s="26">
        <f t="shared" si="32"/>
        <v>1186.8136290771401</v>
      </c>
      <c r="M100" s="27"/>
      <c r="N100" s="28"/>
      <c r="O100" s="29">
        <v>0</v>
      </c>
      <c r="P100" s="30">
        <v>5.78</v>
      </c>
      <c r="Q100" s="29">
        <v>6226.7437500000015</v>
      </c>
      <c r="R100" s="31">
        <v>8.56</v>
      </c>
      <c r="S100" s="29">
        <v>5020.5450000000001</v>
      </c>
      <c r="T100" s="32">
        <v>10.01</v>
      </c>
      <c r="U100" s="29">
        <v>2908.2112500000003</v>
      </c>
      <c r="V100" s="26"/>
      <c r="W100" s="29"/>
      <c r="X100" s="26"/>
      <c r="Y100" s="29"/>
      <c r="Z100" s="33"/>
      <c r="AA100" s="29"/>
      <c r="AB100" s="34"/>
      <c r="AC100" s="29">
        <v>0</v>
      </c>
      <c r="AD100" s="26"/>
      <c r="AE100" s="45">
        <v>1186.8136290771401</v>
      </c>
      <c r="AF100" s="33"/>
      <c r="AG100" s="29"/>
      <c r="AH100" s="26"/>
      <c r="AI100" s="29"/>
      <c r="AJ100" s="27"/>
      <c r="AK100" s="29"/>
      <c r="AL100" s="27"/>
      <c r="AM100" s="29" t="str">
        <f t="shared" si="26"/>
        <v/>
      </c>
      <c r="AN100" s="26"/>
      <c r="AO100" s="29" t="str">
        <f t="shared" si="30"/>
        <v/>
      </c>
      <c r="AP100" s="26"/>
      <c r="AQ100" s="26">
        <v>1.35</v>
      </c>
      <c r="AR100" s="26">
        <f t="shared" si="27"/>
        <v>791.1</v>
      </c>
      <c r="AS100" s="26"/>
      <c r="AT100" s="26" t="str">
        <f t="shared" si="28"/>
        <v/>
      </c>
      <c r="AU100" s="29">
        <f t="shared" si="29"/>
        <v>15342.313629077142</v>
      </c>
      <c r="AV100" s="35">
        <f t="shared" si="24"/>
        <v>0.69104344346604252</v>
      </c>
      <c r="AW100" s="29">
        <f t="shared" si="25"/>
        <v>14416.312326252635</v>
      </c>
    </row>
    <row r="101" spans="1:49" s="36" customFormat="1" x14ac:dyDescent="0.25">
      <c r="A101" s="25" t="s">
        <v>89</v>
      </c>
      <c r="B101" s="25" t="s">
        <v>167</v>
      </c>
      <c r="C101" s="25" t="s">
        <v>168</v>
      </c>
      <c r="D101" s="25" t="s">
        <v>169</v>
      </c>
      <c r="E101" s="1" t="s">
        <v>52</v>
      </c>
      <c r="F101" s="25">
        <v>34</v>
      </c>
      <c r="G101" s="25">
        <v>107</v>
      </c>
      <c r="H101" s="25">
        <v>42</v>
      </c>
      <c r="I101" s="26">
        <v>149.02000000000001</v>
      </c>
      <c r="J101" s="26">
        <v>39.159999999999997</v>
      </c>
      <c r="K101" s="26">
        <f t="shared" si="31"/>
        <v>5.18</v>
      </c>
      <c r="L101" s="26">
        <f t="shared" si="32"/>
        <v>263.5615673740694</v>
      </c>
      <c r="M101" s="27"/>
      <c r="N101" s="28"/>
      <c r="O101" s="29">
        <v>0</v>
      </c>
      <c r="P101" s="30"/>
      <c r="Q101" s="29">
        <v>0</v>
      </c>
      <c r="R101" s="31">
        <v>4.21</v>
      </c>
      <c r="S101" s="29">
        <v>1244.0550000000003</v>
      </c>
      <c r="T101" s="32">
        <v>0.97</v>
      </c>
      <c r="U101" s="29">
        <v>117.49124999999992</v>
      </c>
      <c r="V101" s="26"/>
      <c r="W101" s="29"/>
      <c r="X101" s="26"/>
      <c r="Y101" s="29"/>
      <c r="Z101" s="33"/>
      <c r="AA101" s="29"/>
      <c r="AB101" s="34"/>
      <c r="AC101" s="29">
        <v>0</v>
      </c>
      <c r="AD101" s="26"/>
      <c r="AE101" s="45">
        <v>263.5615673740694</v>
      </c>
      <c r="AF101" s="33"/>
      <c r="AG101" s="29"/>
      <c r="AH101" s="26"/>
      <c r="AI101" s="29"/>
      <c r="AJ101" s="27"/>
      <c r="AK101" s="29"/>
      <c r="AL101" s="27"/>
      <c r="AM101" s="29" t="str">
        <f t="shared" si="26"/>
        <v/>
      </c>
      <c r="AN101" s="26"/>
      <c r="AO101" s="29" t="str">
        <f t="shared" si="30"/>
        <v/>
      </c>
      <c r="AP101" s="26"/>
      <c r="AQ101" s="26"/>
      <c r="AR101" s="26" t="str">
        <f t="shared" si="27"/>
        <v/>
      </c>
      <c r="AS101" s="26"/>
      <c r="AT101" s="26" t="str">
        <f t="shared" si="28"/>
        <v/>
      </c>
      <c r="AU101" s="29">
        <f t="shared" si="29"/>
        <v>1625.1078173740698</v>
      </c>
      <c r="AV101" s="35">
        <f t="shared" si="24"/>
        <v>7.3197571713915791E-2</v>
      </c>
      <c r="AW101" s="29">
        <f t="shared" si="25"/>
        <v>1527.022744124971</v>
      </c>
    </row>
    <row r="102" spans="1:49" s="36" customFormat="1" x14ac:dyDescent="0.25">
      <c r="A102" s="25" t="s">
        <v>90</v>
      </c>
      <c r="B102" s="25" t="s">
        <v>170</v>
      </c>
      <c r="C102" s="25" t="s">
        <v>130</v>
      </c>
      <c r="D102" s="25" t="s">
        <v>114</v>
      </c>
      <c r="E102" s="1" t="s">
        <v>49</v>
      </c>
      <c r="F102" s="25">
        <v>34</v>
      </c>
      <c r="G102" s="25">
        <v>107</v>
      </c>
      <c r="H102" s="25">
        <v>42</v>
      </c>
      <c r="I102" s="26">
        <v>160</v>
      </c>
      <c r="J102" s="26">
        <v>37.729999999999997</v>
      </c>
      <c r="K102" s="26">
        <f t="shared" si="31"/>
        <v>0.96</v>
      </c>
      <c r="L102" s="26">
        <f t="shared" si="32"/>
        <v>60.55</v>
      </c>
      <c r="M102" s="27"/>
      <c r="N102" s="28"/>
      <c r="O102" s="29">
        <v>0</v>
      </c>
      <c r="P102" s="30">
        <v>0.1</v>
      </c>
      <c r="Q102" s="29">
        <v>58.6875</v>
      </c>
      <c r="R102" s="31">
        <v>0.86</v>
      </c>
      <c r="S102" s="29">
        <v>254.12999999999988</v>
      </c>
      <c r="T102" s="32"/>
      <c r="U102" s="29">
        <v>0</v>
      </c>
      <c r="V102" s="26"/>
      <c r="W102" s="29"/>
      <c r="X102" s="26"/>
      <c r="Y102" s="29"/>
      <c r="Z102" s="33"/>
      <c r="AA102" s="29"/>
      <c r="AB102" s="34"/>
      <c r="AC102" s="29">
        <v>0</v>
      </c>
      <c r="AD102" s="26"/>
      <c r="AE102" s="45">
        <v>60.55</v>
      </c>
      <c r="AF102" s="33"/>
      <c r="AG102" s="29"/>
      <c r="AH102" s="26"/>
      <c r="AI102" s="29"/>
      <c r="AJ102" s="27"/>
      <c r="AK102" s="29"/>
      <c r="AL102" s="27"/>
      <c r="AM102" s="29" t="str">
        <f t="shared" si="26"/>
        <v/>
      </c>
      <c r="AN102" s="26"/>
      <c r="AO102" s="29" t="str">
        <f t="shared" si="30"/>
        <v/>
      </c>
      <c r="AP102" s="26"/>
      <c r="AQ102" s="26"/>
      <c r="AR102" s="26" t="str">
        <f t="shared" si="27"/>
        <v/>
      </c>
      <c r="AS102" s="26"/>
      <c r="AT102" s="26" t="str">
        <f t="shared" si="28"/>
        <v/>
      </c>
      <c r="AU102" s="29">
        <f t="shared" si="29"/>
        <v>373.36749999999989</v>
      </c>
      <c r="AV102" s="35">
        <f t="shared" si="24"/>
        <v>1.6817096111848114E-2</v>
      </c>
      <c r="AW102" s="29">
        <f t="shared" si="25"/>
        <v>350.83251604705316</v>
      </c>
    </row>
    <row r="103" spans="1:49" s="36" customFormat="1" x14ac:dyDescent="0.25">
      <c r="A103" s="25"/>
      <c r="B103" s="42" t="s">
        <v>97</v>
      </c>
      <c r="C103" s="25"/>
      <c r="D103" s="25"/>
      <c r="E103" s="1"/>
      <c r="F103" s="25"/>
      <c r="G103" s="25"/>
      <c r="H103" s="25"/>
      <c r="I103" s="26"/>
      <c r="J103" s="26"/>
      <c r="K103" s="26">
        <f t="shared" si="31"/>
        <v>0</v>
      </c>
      <c r="L103" s="26">
        <f t="shared" si="32"/>
        <v>0</v>
      </c>
      <c r="M103" s="27"/>
      <c r="N103" s="28"/>
      <c r="O103" s="29">
        <v>0</v>
      </c>
      <c r="P103" s="30"/>
      <c r="Q103" s="29">
        <v>0</v>
      </c>
      <c r="R103" s="31"/>
      <c r="S103" s="29">
        <v>0</v>
      </c>
      <c r="T103" s="32"/>
      <c r="U103" s="29">
        <v>0</v>
      </c>
      <c r="V103" s="26"/>
      <c r="W103" s="29"/>
      <c r="X103" s="26"/>
      <c r="Y103" s="29"/>
      <c r="Z103" s="33"/>
      <c r="AA103" s="29"/>
      <c r="AB103" s="34"/>
      <c r="AC103" s="29">
        <v>0</v>
      </c>
      <c r="AD103" s="26"/>
      <c r="AE103" s="45"/>
      <c r="AF103" s="33"/>
      <c r="AG103" s="29"/>
      <c r="AH103" s="26"/>
      <c r="AI103" s="29"/>
      <c r="AJ103" s="27"/>
      <c r="AK103" s="29"/>
      <c r="AL103" s="27"/>
      <c r="AM103" s="29" t="str">
        <f t="shared" si="26"/>
        <v/>
      </c>
      <c r="AN103" s="26"/>
      <c r="AO103" s="29"/>
      <c r="AP103" s="26"/>
      <c r="AQ103" s="26"/>
      <c r="AR103" s="26" t="str">
        <f t="shared" si="27"/>
        <v/>
      </c>
      <c r="AS103" s="26"/>
      <c r="AT103" s="26" t="str">
        <f t="shared" si="28"/>
        <v/>
      </c>
      <c r="AU103" s="29">
        <f t="shared" si="29"/>
        <v>0</v>
      </c>
      <c r="AV103" s="35">
        <f t="shared" si="24"/>
        <v>0</v>
      </c>
      <c r="AW103" s="29">
        <f t="shared" si="25"/>
        <v>0</v>
      </c>
    </row>
    <row r="104" spans="1:49" s="36" customFormat="1" x14ac:dyDescent="0.25">
      <c r="A104" s="25"/>
      <c r="B104" s="25" t="s">
        <v>133</v>
      </c>
      <c r="C104" s="25" t="s">
        <v>138</v>
      </c>
      <c r="D104" s="25" t="s">
        <v>106</v>
      </c>
      <c r="E104" s="1"/>
      <c r="F104" s="25"/>
      <c r="G104" s="25"/>
      <c r="H104" s="25"/>
      <c r="I104" s="26"/>
      <c r="J104" s="26"/>
      <c r="K104" s="26">
        <f t="shared" si="31"/>
        <v>11.14</v>
      </c>
      <c r="L104" s="26">
        <f t="shared" si="32"/>
        <v>739.4</v>
      </c>
      <c r="M104" s="27"/>
      <c r="N104" s="28"/>
      <c r="O104" s="29">
        <v>0</v>
      </c>
      <c r="P104" s="30"/>
      <c r="Q104" s="29">
        <v>0</v>
      </c>
      <c r="R104" s="31"/>
      <c r="S104" s="29">
        <v>0</v>
      </c>
      <c r="T104" s="32"/>
      <c r="U104" s="29">
        <v>0</v>
      </c>
      <c r="V104" s="26"/>
      <c r="W104" s="29"/>
      <c r="X104" s="26"/>
      <c r="Y104" s="29"/>
      <c r="Z104" s="33"/>
      <c r="AA104" s="29"/>
      <c r="AB104" s="34"/>
      <c r="AC104" s="29">
        <v>0</v>
      </c>
      <c r="AD104" s="26"/>
      <c r="AE104" s="45">
        <v>739.4</v>
      </c>
      <c r="AF104" s="33">
        <v>11.14</v>
      </c>
      <c r="AG104" s="29">
        <v>15103.81</v>
      </c>
      <c r="AH104" s="26"/>
      <c r="AI104" s="29"/>
      <c r="AJ104" s="27"/>
      <c r="AK104" s="29"/>
      <c r="AL104" s="27"/>
      <c r="AM104" s="29"/>
      <c r="AN104" s="26"/>
      <c r="AO104" s="29"/>
      <c r="AP104" s="26"/>
      <c r="AQ104" s="26"/>
      <c r="AR104" s="26" t="str">
        <f t="shared" si="27"/>
        <v/>
      </c>
      <c r="AS104" s="26"/>
      <c r="AT104" s="26" t="str">
        <f t="shared" si="28"/>
        <v/>
      </c>
      <c r="AU104" s="29">
        <f t="shared" si="29"/>
        <v>15843.21</v>
      </c>
      <c r="AV104" s="35">
        <f t="shared" si="24"/>
        <v>0.71360465303003939</v>
      </c>
      <c r="AW104" s="29">
        <f t="shared" si="25"/>
        <v>14886.976575523673</v>
      </c>
    </row>
    <row r="105" spans="1:49" s="36" customFormat="1" x14ac:dyDescent="0.25">
      <c r="A105" s="25"/>
      <c r="B105" s="42" t="s">
        <v>98</v>
      </c>
      <c r="C105" s="25"/>
      <c r="D105" s="25"/>
      <c r="E105" s="1"/>
      <c r="F105" s="25"/>
      <c r="G105" s="25"/>
      <c r="H105" s="25"/>
      <c r="I105" s="26"/>
      <c r="J105" s="26"/>
      <c r="K105" s="26">
        <f t="shared" si="31"/>
        <v>0</v>
      </c>
      <c r="L105" s="26">
        <f t="shared" si="32"/>
        <v>0</v>
      </c>
      <c r="M105" s="27"/>
      <c r="N105" s="28"/>
      <c r="O105" s="29">
        <v>0</v>
      </c>
      <c r="P105" s="30"/>
      <c r="Q105" s="29">
        <v>0</v>
      </c>
      <c r="R105" s="31"/>
      <c r="S105" s="29">
        <v>0</v>
      </c>
      <c r="T105" s="32"/>
      <c r="U105" s="29">
        <v>0</v>
      </c>
      <c r="V105" s="26"/>
      <c r="W105" s="29"/>
      <c r="X105" s="26"/>
      <c r="Y105" s="29"/>
      <c r="Z105" s="33"/>
      <c r="AA105" s="29"/>
      <c r="AB105" s="34"/>
      <c r="AC105" s="29">
        <v>0</v>
      </c>
      <c r="AD105" s="26"/>
      <c r="AE105" s="45"/>
      <c r="AF105" s="33"/>
      <c r="AG105" s="29"/>
      <c r="AH105" s="26"/>
      <c r="AI105" s="29"/>
      <c r="AJ105" s="27"/>
      <c r="AK105" s="29"/>
      <c r="AL105" s="27"/>
      <c r="AM105" s="29" t="str">
        <f t="shared" si="26"/>
        <v/>
      </c>
      <c r="AN105" s="26"/>
      <c r="AO105" s="29"/>
      <c r="AP105" s="26"/>
      <c r="AQ105" s="26"/>
      <c r="AR105" s="26" t="str">
        <f t="shared" si="27"/>
        <v/>
      </c>
      <c r="AS105" s="26"/>
      <c r="AT105" s="26" t="str">
        <f t="shared" si="28"/>
        <v/>
      </c>
      <c r="AU105" s="29">
        <f t="shared" si="29"/>
        <v>0</v>
      </c>
      <c r="AV105" s="35">
        <f t="shared" si="24"/>
        <v>0</v>
      </c>
      <c r="AW105" s="29">
        <f t="shared" si="25"/>
        <v>0</v>
      </c>
    </row>
    <row r="106" spans="1:49" s="36" customFormat="1" x14ac:dyDescent="0.25">
      <c r="A106" s="25"/>
      <c r="B106" s="25" t="s">
        <v>134</v>
      </c>
      <c r="C106" s="25" t="s">
        <v>139</v>
      </c>
      <c r="D106" s="25" t="s">
        <v>140</v>
      </c>
      <c r="E106" s="1"/>
      <c r="F106" s="25"/>
      <c r="G106" s="25"/>
      <c r="H106" s="25"/>
      <c r="I106" s="26"/>
      <c r="J106" s="26"/>
      <c r="K106" s="26">
        <f t="shared" si="31"/>
        <v>15.581</v>
      </c>
      <c r="L106" s="26">
        <f t="shared" si="32"/>
        <v>1473.61</v>
      </c>
      <c r="M106" s="27"/>
      <c r="N106" s="28"/>
      <c r="O106" s="29">
        <v>0</v>
      </c>
      <c r="P106" s="30"/>
      <c r="Q106" s="29">
        <v>0</v>
      </c>
      <c r="R106" s="31"/>
      <c r="S106" s="29">
        <v>0</v>
      </c>
      <c r="T106" s="32"/>
      <c r="U106" s="29">
        <v>0</v>
      </c>
      <c r="V106" s="26"/>
      <c r="W106" s="29"/>
      <c r="X106" s="26"/>
      <c r="Y106" s="29"/>
      <c r="Z106" s="33"/>
      <c r="AA106" s="29"/>
      <c r="AB106" s="34"/>
      <c r="AC106" s="29">
        <v>0</v>
      </c>
      <c r="AD106" s="26"/>
      <c r="AE106" s="45">
        <v>1473.61</v>
      </c>
      <c r="AF106" s="33">
        <v>15.581</v>
      </c>
      <c r="AG106" s="29">
        <v>17737.71</v>
      </c>
      <c r="AH106" s="26"/>
      <c r="AI106" s="29"/>
      <c r="AJ106" s="27"/>
      <c r="AK106" s="29"/>
      <c r="AL106" s="27"/>
      <c r="AM106" s="29"/>
      <c r="AN106" s="26"/>
      <c r="AO106" s="29"/>
      <c r="AP106" s="26"/>
      <c r="AQ106" s="26"/>
      <c r="AR106" s="26" t="str">
        <f t="shared" si="27"/>
        <v/>
      </c>
      <c r="AS106" s="26"/>
      <c r="AT106" s="26" t="str">
        <f t="shared" si="28"/>
        <v/>
      </c>
      <c r="AU106" s="29">
        <f t="shared" si="29"/>
        <v>19211.32</v>
      </c>
      <c r="AV106" s="48">
        <f t="shared" si="24"/>
        <v>0.86530995567495828</v>
      </c>
      <c r="AW106" s="29">
        <f t="shared" si="25"/>
        <v>18051.800791941117</v>
      </c>
    </row>
    <row r="107" spans="1:49" s="36" customFormat="1" x14ac:dyDescent="0.25">
      <c r="A107" s="25"/>
      <c r="B107" s="25" t="s">
        <v>135</v>
      </c>
      <c r="C107" s="25" t="s">
        <v>139</v>
      </c>
      <c r="D107" s="25" t="s">
        <v>140</v>
      </c>
      <c r="E107" s="1"/>
      <c r="F107" s="25"/>
      <c r="G107" s="25"/>
      <c r="H107" s="25"/>
      <c r="I107" s="26"/>
      <c r="J107" s="26"/>
      <c r="K107" s="26">
        <f t="shared" si="31"/>
        <v>2.33</v>
      </c>
      <c r="L107" s="26">
        <f t="shared" si="32"/>
        <v>209.42</v>
      </c>
      <c r="M107" s="27"/>
      <c r="N107" s="28"/>
      <c r="O107" s="29">
        <v>0</v>
      </c>
      <c r="P107" s="30"/>
      <c r="Q107" s="29">
        <v>0</v>
      </c>
      <c r="R107" s="31"/>
      <c r="S107" s="29">
        <v>0</v>
      </c>
      <c r="T107" s="32"/>
      <c r="U107" s="29">
        <v>0</v>
      </c>
      <c r="V107" s="26"/>
      <c r="W107" s="29"/>
      <c r="X107" s="26"/>
      <c r="Y107" s="29"/>
      <c r="Z107" s="33"/>
      <c r="AA107" s="29"/>
      <c r="AB107" s="34"/>
      <c r="AC107" s="29">
        <v>0</v>
      </c>
      <c r="AD107" s="26"/>
      <c r="AE107" s="45">
        <v>209.42</v>
      </c>
      <c r="AF107" s="33">
        <v>2.33</v>
      </c>
      <c r="AG107" s="29">
        <v>1178.4440999999999</v>
      </c>
      <c r="AH107" s="26"/>
      <c r="AI107" s="29"/>
      <c r="AJ107" s="27"/>
      <c r="AK107" s="29"/>
      <c r="AL107" s="27"/>
      <c r="AM107" s="29"/>
      <c r="AN107" s="26"/>
      <c r="AO107" s="29"/>
      <c r="AP107" s="26"/>
      <c r="AQ107" s="26"/>
      <c r="AR107" s="26" t="str">
        <f t="shared" si="27"/>
        <v/>
      </c>
      <c r="AS107" s="26"/>
      <c r="AT107" s="26" t="str">
        <f t="shared" si="28"/>
        <v/>
      </c>
      <c r="AU107" s="29">
        <f t="shared" si="29"/>
        <v>1387.8641</v>
      </c>
      <c r="AV107" s="48">
        <f t="shared" si="24"/>
        <v>6.2511718239759997E-2</v>
      </c>
      <c r="AW107" s="29">
        <f t="shared" si="25"/>
        <v>1304.0981181660943</v>
      </c>
    </row>
    <row r="108" spans="1:49" s="36" customFormat="1" x14ac:dyDescent="0.25">
      <c r="A108" s="25"/>
      <c r="B108" s="25" t="s">
        <v>136</v>
      </c>
      <c r="C108" s="25" t="s">
        <v>139</v>
      </c>
      <c r="D108" s="25" t="s">
        <v>140</v>
      </c>
      <c r="E108" s="1"/>
      <c r="F108" s="25"/>
      <c r="G108" s="25"/>
      <c r="H108" s="25"/>
      <c r="I108" s="26"/>
      <c r="J108" s="26"/>
      <c r="K108" s="26">
        <f t="shared" si="31"/>
        <v>7.1379999999999999</v>
      </c>
      <c r="L108" s="26">
        <f t="shared" si="32"/>
        <v>615.66999999999996</v>
      </c>
      <c r="M108" s="27"/>
      <c r="N108" s="28"/>
      <c r="O108" s="29">
        <v>0</v>
      </c>
      <c r="P108" s="30"/>
      <c r="Q108" s="29">
        <v>0</v>
      </c>
      <c r="R108" s="31"/>
      <c r="S108" s="29">
        <v>0</v>
      </c>
      <c r="T108" s="32"/>
      <c r="U108" s="29">
        <v>0</v>
      </c>
      <c r="V108" s="26"/>
      <c r="W108" s="29"/>
      <c r="X108" s="26"/>
      <c r="Y108" s="29"/>
      <c r="Z108" s="33"/>
      <c r="AA108" s="29"/>
      <c r="AB108" s="34"/>
      <c r="AC108" s="29">
        <v>0</v>
      </c>
      <c r="AD108" s="26"/>
      <c r="AE108" s="45">
        <v>615.66999999999996</v>
      </c>
      <c r="AF108" s="33">
        <v>7.1379999999999999</v>
      </c>
      <c r="AG108" s="29">
        <v>11014.47</v>
      </c>
      <c r="AH108" s="26"/>
      <c r="AI108" s="29"/>
      <c r="AJ108" s="27"/>
      <c r="AK108" s="29"/>
      <c r="AL108" s="27"/>
      <c r="AM108" s="29"/>
      <c r="AN108" s="26"/>
      <c r="AO108" s="29"/>
      <c r="AP108" s="26"/>
      <c r="AQ108" s="26"/>
      <c r="AR108" s="26" t="str">
        <f t="shared" si="27"/>
        <v/>
      </c>
      <c r="AS108" s="26"/>
      <c r="AT108" s="26" t="str">
        <f t="shared" si="28"/>
        <v/>
      </c>
      <c r="AU108" s="29">
        <f t="shared" si="29"/>
        <v>11630.14</v>
      </c>
      <c r="AV108" s="48">
        <f t="shared" si="24"/>
        <v>0.5238409400235674</v>
      </c>
      <c r="AW108" s="29">
        <f t="shared" si="25"/>
        <v>10928.190799090646</v>
      </c>
    </row>
    <row r="109" spans="1:49" s="36" customFormat="1" ht="15.75" thickBot="1" x14ac:dyDescent="0.3">
      <c r="A109" s="25"/>
      <c r="B109" s="25" t="s">
        <v>137</v>
      </c>
      <c r="C109" s="25" t="s">
        <v>139</v>
      </c>
      <c r="D109" s="25" t="s">
        <v>140</v>
      </c>
      <c r="E109" s="43"/>
      <c r="F109" s="25"/>
      <c r="G109" s="25"/>
      <c r="H109" s="25"/>
      <c r="I109" s="26"/>
      <c r="J109" s="26"/>
      <c r="K109" s="26">
        <f t="shared" si="31"/>
        <v>8.7799999999999994</v>
      </c>
      <c r="L109" s="26">
        <f t="shared" si="32"/>
        <v>630.47</v>
      </c>
      <c r="M109" s="27"/>
      <c r="N109" s="28"/>
      <c r="O109" s="29">
        <v>0</v>
      </c>
      <c r="P109" s="30"/>
      <c r="Q109" s="29">
        <v>0</v>
      </c>
      <c r="R109" s="31"/>
      <c r="S109" s="29">
        <v>0</v>
      </c>
      <c r="T109" s="32"/>
      <c r="U109" s="29">
        <v>0</v>
      </c>
      <c r="V109" s="26"/>
      <c r="W109" s="29"/>
      <c r="X109" s="26"/>
      <c r="Y109" s="29"/>
      <c r="Z109" s="33"/>
      <c r="AA109" s="29"/>
      <c r="AB109" s="34"/>
      <c r="AC109" s="29">
        <v>0</v>
      </c>
      <c r="AD109" s="26"/>
      <c r="AE109" s="45">
        <v>630.47</v>
      </c>
      <c r="AF109" s="33">
        <v>8.7799999999999994</v>
      </c>
      <c r="AG109" s="29">
        <v>10178.76</v>
      </c>
      <c r="AH109" s="26"/>
      <c r="AI109" s="29"/>
      <c r="AJ109" s="27"/>
      <c r="AK109" s="29"/>
      <c r="AL109" s="27"/>
      <c r="AM109" s="29"/>
      <c r="AN109" s="26"/>
      <c r="AO109" s="29"/>
      <c r="AP109" s="26"/>
      <c r="AQ109" s="26"/>
      <c r="AR109" s="26" t="str">
        <f t="shared" si="27"/>
        <v/>
      </c>
      <c r="AS109" s="26"/>
      <c r="AT109" s="44" t="str">
        <f t="shared" si="28"/>
        <v/>
      </c>
      <c r="AU109" s="29">
        <f>SUM(O109,Q109,S109,U109,W109,AA109,AC109,AE109,AG109,AI109,Y109)</f>
        <v>10809.23</v>
      </c>
      <c r="AV109" s="48">
        <f t="shared" si="24"/>
        <v>0.48686578185051477</v>
      </c>
      <c r="AW109" s="29">
        <f t="shared" si="25"/>
        <v>10156.827676300938</v>
      </c>
    </row>
    <row r="110" spans="1:49" s="23" customFormat="1" ht="15.75" thickTop="1" x14ac:dyDescent="0.25">
      <c r="A110" s="13"/>
      <c r="B110" s="13"/>
      <c r="C110" s="13"/>
      <c r="D110" s="13"/>
      <c r="E110" s="1"/>
      <c r="F110" s="13"/>
      <c r="G110" s="13"/>
      <c r="H110" s="13"/>
      <c r="I110" s="14"/>
      <c r="J110" s="14"/>
      <c r="K110" s="14">
        <f t="shared" ref="K110:U110" si="33">SUM(K3:K109)</f>
        <v>1672.5946349999999</v>
      </c>
      <c r="L110" s="14">
        <f t="shared" si="33"/>
        <v>119437.84792540467</v>
      </c>
      <c r="M110" s="15">
        <f t="shared" si="33"/>
        <v>0</v>
      </c>
      <c r="N110" s="16">
        <f t="shared" si="33"/>
        <v>192.57</v>
      </c>
      <c r="O110" s="17">
        <f t="shared" si="33"/>
        <v>423045.29375000007</v>
      </c>
      <c r="P110" s="18">
        <f t="shared" si="33"/>
        <v>672.07786499999997</v>
      </c>
      <c r="Q110" s="17">
        <f t="shared" si="33"/>
        <v>1125068.7137500003</v>
      </c>
      <c r="R110" s="19">
        <f t="shared" si="33"/>
        <v>560.83080000000007</v>
      </c>
      <c r="S110" s="17">
        <f t="shared" si="33"/>
        <v>433516.23000000004</v>
      </c>
      <c r="T110" s="20">
        <f t="shared" si="33"/>
        <v>202.01696999999999</v>
      </c>
      <c r="U110" s="17">
        <f t="shared" si="33"/>
        <v>61025.195</v>
      </c>
      <c r="V110" s="14">
        <f>SUM(V4:V109)</f>
        <v>0</v>
      </c>
      <c r="W110" s="17">
        <f>SUM(W4:W109)</f>
        <v>0</v>
      </c>
      <c r="X110" s="14">
        <f>SUM(X4:X109)</f>
        <v>0</v>
      </c>
      <c r="Y110" s="17">
        <f>SUM(Y4:Y109)</f>
        <v>0</v>
      </c>
      <c r="Z110" s="21">
        <f>SUM(Z3:Z109)</f>
        <v>0</v>
      </c>
      <c r="AA110" s="17">
        <f>SUM(AA3:AA109)</f>
        <v>0</v>
      </c>
      <c r="AB110" s="22">
        <f>SUM(AB3:AB109)</f>
        <v>0.13</v>
      </c>
      <c r="AC110" s="17">
        <f>SUM(AC3:AC109)</f>
        <v>6.6862499999999727</v>
      </c>
      <c r="AD110" s="17">
        <f t="shared" ref="AD110" si="34">SUM(AD3:AD109)</f>
        <v>0</v>
      </c>
      <c r="AE110" s="17">
        <f>SUM(AE3:AE109)</f>
        <v>122290.98409440626</v>
      </c>
      <c r="AF110" s="21">
        <f>SUM(AF3:AF109)</f>
        <v>44.969000000000001</v>
      </c>
      <c r="AG110" s="17">
        <f>SUM(AG3:AG109)</f>
        <v>55213.194100000001</v>
      </c>
      <c r="AH110" s="14">
        <f>SUM(AH4:AH109)</f>
        <v>0</v>
      </c>
      <c r="AI110" s="17">
        <f>SUM(AI4:AI109)</f>
        <v>0</v>
      </c>
      <c r="AJ110" s="15">
        <f>SUM(AJ4:AJ109)</f>
        <v>0</v>
      </c>
      <c r="AK110" s="17">
        <f>SUM(AK4:AK109)</f>
        <v>0</v>
      </c>
      <c r="AL110" s="15">
        <f t="shared" ref="AL110:AR110" si="35">SUM(AL3:AL109)</f>
        <v>0</v>
      </c>
      <c r="AM110" s="17">
        <f t="shared" si="35"/>
        <v>0</v>
      </c>
      <c r="AN110" s="14">
        <f t="shared" si="35"/>
        <v>0</v>
      </c>
      <c r="AO110" s="17">
        <f t="shared" si="35"/>
        <v>0</v>
      </c>
      <c r="AP110" s="14">
        <f t="shared" si="35"/>
        <v>0.04</v>
      </c>
      <c r="AQ110" s="14">
        <f t="shared" si="35"/>
        <v>119.87</v>
      </c>
      <c r="AR110" s="14">
        <f t="shared" si="35"/>
        <v>70243.819999999992</v>
      </c>
      <c r="AS110" s="14">
        <f>SUM(AS3:AS109)</f>
        <v>13.05</v>
      </c>
      <c r="AT110" s="14">
        <f t="shared" ref="AT110" si="36">SUM(AT3:AT109)</f>
        <v>127198.35</v>
      </c>
      <c r="AU110" s="17">
        <f>SUM(AU3:AU109)</f>
        <v>2220166.2969444054</v>
      </c>
      <c r="AV110" s="24">
        <f>SUM(AV3:AV109)</f>
        <v>100.00000000000006</v>
      </c>
      <c r="AW110" s="17">
        <f>SUM(AW3:AW109)</f>
        <v>2086165.8500000008</v>
      </c>
    </row>
    <row r="111" spans="1:49" x14ac:dyDescent="0.25">
      <c r="AE111" s="46"/>
      <c r="AT111" s="26" t="str">
        <f t="shared" si="28"/>
        <v/>
      </c>
    </row>
    <row r="112" spans="1:49" x14ac:dyDescent="0.25">
      <c r="AE112" s="46"/>
      <c r="AT112" s="26" t="str">
        <f t="shared" si="28"/>
        <v/>
      </c>
    </row>
    <row r="113" spans="1:49" x14ac:dyDescent="0.25">
      <c r="A113"/>
      <c r="B113" s="12" t="s">
        <v>91</v>
      </c>
      <c r="C113" s="2">
        <f>SUM(K110:L110)</f>
        <v>121110.44256040467</v>
      </c>
      <c r="E113"/>
      <c r="F113"/>
      <c r="G113"/>
      <c r="H113"/>
      <c r="I113"/>
      <c r="J113"/>
      <c r="K113"/>
      <c r="L113"/>
      <c r="AE113" s="46"/>
      <c r="AM113"/>
      <c r="AN113"/>
      <c r="AO113"/>
      <c r="AP113"/>
      <c r="AQ113"/>
      <c r="AR113"/>
      <c r="AS113"/>
      <c r="AT113" s="26" t="str">
        <f t="shared" si="28"/>
        <v/>
      </c>
      <c r="AU113"/>
      <c r="AV113"/>
      <c r="AW113"/>
    </row>
    <row r="114" spans="1:49" x14ac:dyDescent="0.25">
      <c r="AE114" s="46"/>
    </row>
    <row r="116" spans="1:49" x14ac:dyDescent="0.25">
      <c r="A116"/>
      <c r="C116" s="2"/>
      <c r="D116" s="2"/>
      <c r="E116"/>
      <c r="F116"/>
      <c r="G116"/>
      <c r="H116"/>
      <c r="I116"/>
      <c r="J116"/>
      <c r="K116"/>
      <c r="L116"/>
      <c r="AM116"/>
      <c r="AN116"/>
      <c r="AO116"/>
      <c r="AP116"/>
      <c r="AQ116"/>
      <c r="AR116"/>
      <c r="AS116"/>
      <c r="AT116"/>
      <c r="AU116"/>
      <c r="AV116"/>
      <c r="AW116"/>
    </row>
    <row r="118" spans="1:49" x14ac:dyDescent="0.25">
      <c r="A118"/>
      <c r="C118" s="2"/>
      <c r="E118"/>
      <c r="F118"/>
      <c r="G118"/>
      <c r="H118"/>
      <c r="I118"/>
      <c r="J118"/>
      <c r="K118"/>
      <c r="L118"/>
      <c r="AM118"/>
      <c r="AN118"/>
      <c r="AO118"/>
      <c r="AP118"/>
      <c r="AQ118"/>
      <c r="AR118"/>
      <c r="AS118"/>
      <c r="AT118"/>
      <c r="AU118"/>
      <c r="AV118"/>
      <c r="AW118"/>
    </row>
    <row r="120" spans="1:49" x14ac:dyDescent="0.25">
      <c r="A120"/>
      <c r="E120"/>
      <c r="F120"/>
      <c r="G120"/>
      <c r="H120"/>
      <c r="I120"/>
      <c r="J120"/>
      <c r="K120"/>
      <c r="L120"/>
      <c r="AM120"/>
      <c r="AN120"/>
      <c r="AO120"/>
      <c r="AP120"/>
      <c r="AQ120"/>
      <c r="AR120"/>
      <c r="AS120"/>
      <c r="AT120"/>
      <c r="AU120"/>
      <c r="AV120"/>
      <c r="AW120"/>
    </row>
  </sheetData>
  <autoFilter ref="A2:AW113" xr:uid="{00000000-0001-0000-0000-000000000000}"/>
  <sortState xmlns:xlrd2="http://schemas.microsoft.com/office/spreadsheetml/2017/richdata2" ref="A107:AW109">
    <sortCondition ref="B107:B109"/>
    <sortCondition ref="F107:F109"/>
  </sortState>
  <phoneticPr fontId="3" type="noConversion"/>
  <conditionalFormatting sqref="I105:I109">
    <cfRule type="notContainsText" dxfId="0" priority="17" operator="notContains" text="#########">
      <formula>ISERROR(SEARCH("#########",I105))</formula>
    </cfRule>
  </conditionalFormatting>
  <pageMargins left="0.7" right="0.7" top="0.75" bottom="0.75" header="0.3" footer="0.3"/>
  <pageSetup orientation="portrait" r:id="rId1"/>
  <headerFooter>
    <oddHeader>&amp;CMurray County Ditch 41
Exhibit 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86e58739-8685-4d29-a2ec-7c9c68f6c483">
      <Terms xmlns="http://schemas.microsoft.com/office/infopath/2007/PartnerControls"/>
    </lcf76f155ced4ddcb4097134ff3c332f>
    <TaxCatchAll xmlns="0443536a-32f8-43be-b347-138dc7c4b70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F471694366554EA47E0857EFF9B72E" ma:contentTypeVersion="20" ma:contentTypeDescription="Create a new document." ma:contentTypeScope="" ma:versionID="22676a9f3a131e9a817a7a51bae7789c">
  <xsd:schema xmlns:xsd="http://www.w3.org/2001/XMLSchema" xmlns:xs="http://www.w3.org/2001/XMLSchema" xmlns:p="http://schemas.microsoft.com/office/2006/metadata/properties" xmlns:ns1="http://schemas.microsoft.com/sharepoint/v3" xmlns:ns2="86e58739-8685-4d29-a2ec-7c9c68f6c483" xmlns:ns3="0443536a-32f8-43be-b347-138dc7c4b70d" targetNamespace="http://schemas.microsoft.com/office/2006/metadata/properties" ma:root="true" ma:fieldsID="c5ab0336aa613c45916f997427e8746c" ns1:_="" ns2:_="" ns3:_="">
    <xsd:import namespace="http://schemas.microsoft.com/sharepoint/v3"/>
    <xsd:import namespace="86e58739-8685-4d29-a2ec-7c9c68f6c483"/>
    <xsd:import namespace="0443536a-32f8-43be-b347-138dc7c4b7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e58739-8685-4d29-a2ec-7c9c68f6c4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bccc17c-46ff-49d2-8759-2bb659646c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3536a-32f8-43be-b347-138dc7c4b70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14a0cd-eb9a-4db4-97f4-816251a3ff74}" ma:internalName="TaxCatchAll" ma:showField="CatchAllData" ma:web="0443536a-32f8-43be-b347-138dc7c4b7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FCC130-8227-4B82-8A1B-2B5D82BBC1C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6e58739-8685-4d29-a2ec-7c9c68f6c483"/>
    <ds:schemaRef ds:uri="0443536a-32f8-43be-b347-138dc7c4b70d"/>
  </ds:schemaRefs>
</ds:datastoreItem>
</file>

<file path=customXml/itemProps2.xml><?xml version="1.0" encoding="utf-8"?>
<ds:datastoreItem xmlns:ds="http://schemas.openxmlformats.org/officeDocument/2006/customXml" ds:itemID="{19F55098-3771-489D-9E34-05E6C47D56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6e58739-8685-4d29-a2ec-7c9c68f6c483"/>
    <ds:schemaRef ds:uri="0443536a-32f8-43be-b347-138dc7c4b7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DBAE1D7-F4E3-4B18-98E8-CFE65586A40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aaron@h2overviewers.com</dc:creator>
  <cp:lastModifiedBy>Scott Henderson</cp:lastModifiedBy>
  <dcterms:created xsi:type="dcterms:W3CDTF">2022-05-18T21:24:32Z</dcterms:created>
  <dcterms:modified xsi:type="dcterms:W3CDTF">2025-03-20T16:18:52Z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0x01010099F471694366554EA47E0857EFF9B72E</vt:lpwstr>
  </property>
  <property fmtid="{D5CDD505-2E9C-101B-9397-08002B2CF9AE}" pid="3" name="MediaServiceImageTags">
    <vt:lpwstr/>
  </property>
</Properties>
</file>